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EDM\Intern\02_NetzG\02.03_BIL\03.99_Sonstiges\99.03_SLP Parameter\"/>
    </mc:Choice>
  </mc:AlternateContent>
  <bookViews>
    <workbookView xWindow="0" yWindow="0" windowWidth="28800" windowHeight="12300" tabRatio="789" activeTab="7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7" l="1"/>
  <c r="F12" i="7"/>
  <c r="P26" i="7"/>
  <c r="O26" i="7"/>
  <c r="N26" i="7"/>
  <c r="M26" i="7"/>
  <c r="L26" i="7"/>
  <c r="K26" i="7"/>
  <c r="J26" i="7"/>
  <c r="I26" i="7"/>
  <c r="H26" i="7"/>
  <c r="P25" i="7"/>
  <c r="O25" i="7"/>
  <c r="N25" i="7"/>
  <c r="M25" i="7"/>
  <c r="L25" i="7"/>
  <c r="K25" i="7"/>
  <c r="J25" i="7"/>
  <c r="I25" i="7"/>
  <c r="H25" i="7"/>
  <c r="P24" i="7"/>
  <c r="O24" i="7"/>
  <c r="N24" i="7"/>
  <c r="M24" i="7"/>
  <c r="L24" i="7"/>
  <c r="K24" i="7"/>
  <c r="J24" i="7"/>
  <c r="I24" i="7"/>
  <c r="H24" i="7"/>
  <c r="P23" i="7"/>
  <c r="O23" i="7"/>
  <c r="N23" i="7"/>
  <c r="M23" i="7"/>
  <c r="L23" i="7"/>
  <c r="K23" i="7"/>
  <c r="J23" i="7"/>
  <c r="I23" i="7"/>
  <c r="H23" i="7"/>
  <c r="P22" i="7"/>
  <c r="O22" i="7"/>
  <c r="N22" i="7"/>
  <c r="M22" i="7"/>
  <c r="L22" i="7"/>
  <c r="K22" i="7"/>
  <c r="J22" i="7"/>
  <c r="I22" i="7"/>
  <c r="H22" i="7"/>
  <c r="P21" i="7"/>
  <c r="O21" i="7"/>
  <c r="N21" i="7"/>
  <c r="M21" i="7"/>
  <c r="L21" i="7"/>
  <c r="K21" i="7"/>
  <c r="J21" i="7"/>
  <c r="I21" i="7"/>
  <c r="H21" i="7"/>
  <c r="P20" i="7"/>
  <c r="O20" i="7"/>
  <c r="N20" i="7"/>
  <c r="M20" i="7"/>
  <c r="L20" i="7"/>
  <c r="K20" i="7"/>
  <c r="J20" i="7"/>
  <c r="I20" i="7"/>
  <c r="H20" i="7"/>
  <c r="P19" i="7"/>
  <c r="O19" i="7"/>
  <c r="N19" i="7"/>
  <c r="M19" i="7"/>
  <c r="L19" i="7"/>
  <c r="K19" i="7"/>
  <c r="J19" i="7"/>
  <c r="I19" i="7"/>
  <c r="H19" i="7"/>
  <c r="P18" i="7"/>
  <c r="O18" i="7"/>
  <c r="N18" i="7"/>
  <c r="M18" i="7"/>
  <c r="L18" i="7"/>
  <c r="K18" i="7"/>
  <c r="J18" i="7"/>
  <c r="I18" i="7"/>
  <c r="H18" i="7"/>
  <c r="P17" i="7"/>
  <c r="O17" i="7"/>
  <c r="N17" i="7"/>
  <c r="M17" i="7"/>
  <c r="L17" i="7"/>
  <c r="K17" i="7"/>
  <c r="J17" i="7"/>
  <c r="I17" i="7"/>
  <c r="H17" i="7"/>
  <c r="P16" i="7"/>
  <c r="O16" i="7"/>
  <c r="N16" i="7"/>
  <c r="M16" i="7"/>
  <c r="L16" i="7"/>
  <c r="K16" i="7"/>
  <c r="J16" i="7"/>
  <c r="I16" i="7"/>
  <c r="H16" i="7"/>
  <c r="P15" i="7"/>
  <c r="O15" i="7"/>
  <c r="N15" i="7"/>
  <c r="M15" i="7"/>
  <c r="L15" i="7"/>
  <c r="K15" i="7"/>
  <c r="J15" i="7"/>
  <c r="I15" i="7"/>
  <c r="H15" i="7"/>
  <c r="P14" i="7"/>
  <c r="O14" i="7"/>
  <c r="N14" i="7"/>
  <c r="M14" i="7"/>
  <c r="L14" i="7"/>
  <c r="K14" i="7"/>
  <c r="J14" i="7"/>
  <c r="I14" i="7"/>
  <c r="H14" i="7"/>
  <c r="P13" i="7"/>
  <c r="O13" i="7"/>
  <c r="N13" i="7"/>
  <c r="M13" i="7"/>
  <c r="L13" i="7"/>
  <c r="K13" i="7"/>
  <c r="J13" i="7"/>
  <c r="I13" i="7"/>
  <c r="H13" i="7"/>
  <c r="P12" i="7"/>
  <c r="O12" i="7"/>
  <c r="N12" i="7"/>
  <c r="M12" i="7"/>
  <c r="L12" i="7"/>
  <c r="K12" i="7"/>
  <c r="J12" i="7"/>
  <c r="I12" i="7"/>
  <c r="H12" i="7"/>
  <c r="E7" i="17"/>
  <c r="E6" i="17"/>
  <c r="E4" i="1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C7" i="1" l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25" i="7"/>
  <c r="F23" i="7"/>
  <c r="F21" i="7"/>
  <c r="F19" i="7"/>
  <c r="F17" i="7"/>
  <c r="F15" i="7"/>
  <c r="F26" i="7"/>
  <c r="F24" i="7"/>
  <c r="F22" i="7"/>
  <c r="F20" i="7"/>
  <c r="F18" i="7"/>
  <c r="F16" i="7"/>
  <c r="F14" i="7"/>
  <c r="F11" i="7"/>
  <c r="M8" i="4"/>
  <c r="M7" i="4"/>
  <c r="C5" i="1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<sst xmlns="http://schemas.openxmlformats.org/spreadsheetml/2006/main" count="1400" uniqueCount="679">
  <si>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</si>
  <si>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</si>
  <si>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</si>
  <si>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</si>
  <si>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</si>
  <si>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</si>
  <si>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</si>
  <si>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</si>
  <si>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</si>
  <si>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</si>
  <si>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</si>
  <si>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</si>
  <si>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</si>
  <si>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</si>
  <si>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</si>
  <si>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</si>
  <si>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</si>
  <si>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</si>
  <si>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</si>
  <si>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</si>
  <si>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</si>
  <si>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</si>
  <si>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</si>
  <si>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</si>
  <si>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</si>
  <si>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</si>
  <si>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</si>
  <si>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</si>
  <si>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</si>
  <si>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</si>
  <si>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</si>
  <si>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</si>
  <si>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</si>
  <si>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</si>
  <si>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</si>
  <si>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</si>
  <si>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</si>
  <si>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</si>
  <si>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</si>
  <si>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</si>
  <si>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</si>
  <si>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</si>
  <si>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</si>
  <si>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</si>
  <si>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</si>
  <si>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</si>
  <si>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</si>
  <si>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</si>
  <si>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</si>
  <si>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</si>
  <si>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</si>
  <si>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</si>
  <si>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</si>
  <si>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</si>
  <si>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</si>
  <si>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</si>
  <si>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</si>
  <si>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</si>
  <si>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</si>
  <si>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</si>
  <si>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</si>
  <si>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</si>
  <si>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</si>
  <si>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</si>
  <si>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</si>
  <si>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</si>
  <si>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</si>
  <si>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</si>
  <si>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</si>
  <si>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</si>
  <si>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</si>
  <si>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</si>
  <si>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</si>
  <si>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</si>
  <si>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</si>
  <si>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</si>
  <si>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</si>
  <si>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</si>
  <si>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</si>
  <si>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</si>
  <si>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</si>
  <si>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</si>
  <si>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</si>
  <si>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</si>
  <si>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</si>
  <si>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</si>
  <si>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</si>
  <si>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</si>
  <si>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</si>
  <si>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</si>
  <si>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</si>
  <si>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</si>
  <si>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</si>
  <si>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</si>
  <si>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</si>
  <si>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</si>
  <si>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</si>
  <si>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</si>
  <si>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</si>
  <si>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</si>
  <si>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</si>
  <si>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</si>
  <si>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</si>
  <si>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</si>
  <si>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</si>
  <si>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</si>
  <si>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</si>
  <si>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</si>
  <si>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</si>
  <si>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</si>
  <si>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</si>
  <si>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</si>
  <si>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</si>
  <si>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</si>
  <si>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</si>
  <si>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</si>
  <si>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</si>
  <si>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</si>
  <si>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</si>
  <si>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</si>
  <si>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</si>
  <si>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</si>
  <si>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</si>
  <si>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</si>
  <si>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</si>
  <si>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</si>
  <si>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</si>
  <si>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</si>
  <si>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</si>
  <si>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</si>
  <si>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</si>
  <si>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</si>
  <si>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</si>
  <si>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</si>
  <si>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</si>
  <si>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</si>
  <si>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</si>
  <si>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</si>
  <si>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</si>
  <si>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</si>
  <si>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</si>
  <si>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</si>
  <si>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</si>
  <si>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</si>
  <si>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</si>
  <si>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</si>
  <si>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</si>
  <si>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</si>
  <si>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</si>
  <si>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</si>
  <si>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</si>
  <si>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</si>
  <si>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</si>
  <si>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</si>
  <si>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</si>
  <si>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</si>
  <si>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</si>
  <si>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</si>
  <si>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</si>
  <si>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</si>
  <si>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</si>
  <si>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</si>
  <si>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</si>
  <si>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</si>
  <si>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</si>
  <si>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</si>
  <si>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</si>
  <si>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</si>
  <si>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</si>
  <si>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</si>
  <si>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</si>
  <si>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</si>
  <si>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</si>
  <si>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</si>
  <si>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</si>
  <si>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</si>
  <si>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</si>
  <si>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</si>
  <si>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</si>
  <si>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</si>
  <si>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</si>
  <si>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</si>
  <si>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</si>
  <si>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</si>
  <si>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</si>
  <si>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</si>
  <si>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</si>
  <si>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</si>
  <si>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</si>
  <si>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</si>
  <si>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</si>
  <si>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</si>
  <si>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</si>
  <si>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</si>
  <si>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</si>
  <si>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</si>
  <si>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</si>
  <si>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</si>
  <si>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</si>
  <si>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</si>
  <si>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</si>
  <si>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</si>
  <si>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</si>
  <si>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</si>
  <si>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</si>
  <si>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</si>
  <si>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</si>
  <si>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</si>
  <si>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</si>
  <si>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</si>
  <si>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</si>
  <si>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</si>
  <si>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</si>
  <si>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</si>
  <si>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</si>
  <si>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</si>
  <si>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</si>
  <si>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</si>
  <si>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</si>
  <si>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</si>
  <si>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</si>
  <si>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</si>
  <si>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</si>
  <si>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</si>
  <si>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</si>
  <si>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</si>
  <si>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</si>
  <si>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</si>
  <si>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</si>
  <si>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</si>
  <si>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</si>
  <si>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</si>
  <si>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</si>
  <si>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</si>
  <si>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</si>
  <si>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</si>
  <si>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</si>
  <si>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</si>
  <si>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</si>
  <si>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</si>
  <si>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</si>
  <si>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</si>
  <si>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</si>
  <si>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</si>
  <si>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</si>
  <si>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</si>
  <si>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</si>
  <si>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</si>
  <si>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</si>
  <si>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</si>
  <si>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</si>
  <si>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</si>
  <si>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</si>
  <si>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</si>
  <si>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</si>
  <si>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</si>
  <si>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</si>
  <si>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</si>
  <si>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</si>
  <si>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</si>
  <si>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</si>
  <si>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</si>
  <si>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</si>
  <si>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</si>
  <si>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</si>
  <si>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</si>
  <si>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</si>
  <si>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</si>
  <si>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</si>
  <si>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</si>
  <si>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</si>
  <si>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</si>
  <si>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</si>
  <si>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</si>
  <si>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</si>
  <si>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</si>
  <si>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</si>
  <si>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</si>
  <si>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</si>
  <si>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</si>
  <si>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</si>
  <si>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</si>
  <si>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</si>
  <si>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</si>
  <si>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</si>
  <si>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</si>
  <si>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</si>
  <si>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</si>
  <si>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</si>
  <si>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</si>
  <si>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</si>
  <si>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</si>
  <si>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</si>
  <si>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</si>
  <si>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</si>
  <si>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</si>
  <si>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</si>
  <si>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</si>
  <si>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</si>
  <si>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</si>
  <si>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</si>
  <si>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</si>
  <si>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</si>
  <si>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</si>
  <si>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</si>
  <si>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</si>
  <si>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</si>
  <si>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</si>
  <si>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</si>
  <si>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</si>
  <si>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</si>
  <si>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</si>
  <si>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</si>
  <si>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</si>
  <si>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</si>
  <si>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</si>
  <si>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</si>
  <si>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</si>
  <si>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</si>
  <si>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</si>
  <si>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</si>
  <si>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</si>
  <si>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</si>
  <si>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</si>
  <si>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</si>
  <si>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</si>
  <si>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</si>
  <si>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</si>
  <si>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</si>
  <si>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</si>
  <si>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</si>
  <si>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</si>
  <si>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</si>
  <si>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</si>
  <si>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</si>
  <si>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</si>
  <si>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</si>
  <si>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</si>
  <si>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</si>
  <si>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</si>
  <si>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</si>
  <si>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</si>
  <si>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</si>
  <si>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</si>
  <si>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</si>
  <si>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</si>
  <si>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</si>
  <si>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</si>
  <si>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</si>
  <si>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</si>
  <si>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</si>
  <si>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</si>
  <si>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</si>
  <si>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</si>
  <si>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</si>
  <si>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</si>
  <si>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</si>
  <si>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</si>
  <si>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</si>
  <si>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</si>
  <si>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</si>
  <si>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</si>
  <si>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</si>
  <si>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</si>
  <si>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</si>
  <si>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</si>
  <si>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</si>
  <si>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</si>
  <si>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</si>
  <si>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</si>
  <si>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</si>
  <si>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</si>
  <si>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</si>
  <si>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</si>
  <si>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</si>
  <si>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</si>
  <si>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</si>
  <si>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</si>
  <si>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</si>
  <si>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</si>
  <si>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</si>
  <si>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</si>
  <si>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</si>
  <si>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</si>
  <si>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</si>
  <si>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</si>
  <si>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</si>
  <si>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</si>
  <si>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</si>
  <si>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</si>
  <si>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</si>
  <si>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</si>
  <si>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</si>
  <si>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</si>
  <si>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</si>
  <si>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</si>
  <si>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</si>
  <si>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</si>
  <si>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</si>
  <si>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</si>
  <si>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</si>
  <si>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</si>
  <si>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</si>
  <si>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</si>
  <si>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</si>
  <si>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</si>
  <si>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</si>
  <si>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</si>
  <si>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</si>
  <si>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</si>
  <si>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</si>
  <si>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</si>
  <si>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</si>
  <si>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</si>
  <si>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</si>
  <si>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</si>
  <si>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</si>
  <si>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</si>
  <si>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</si>
  <si>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</si>
  <si>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</si>
  <si>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</si>
  <si>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</si>
  <si>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</si>
  <si>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</si>
  <si>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</si>
  <si>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</si>
  <si>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</si>
  <si>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</si>
  <si>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</si>
  <si>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</si>
  <si>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</si>
  <si>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</si>
  <si>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</si>
  <si>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</si>
  <si>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</si>
  <si>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</si>
  <si>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</si>
  <si>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</si>
  <si>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</si>
  <si>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</si>
  <si>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</si>
  <si>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</si>
  <si>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</si>
  <si>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</si>
  <si>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</si>
  <si>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</si>
  <si>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</si>
  <si>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</si>
  <si>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</si>
  <si>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</si>
  <si>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</si>
  <si>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</si>
  <si>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</si>
  <si>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</si>
  <si>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</si>
  <si>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</si>
  <si>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</si>
  <si>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</si>
  <si>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</si>
  <si>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</si>
  <si>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</si>
  <si>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</si>
  <si>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</si>
  <si>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</si>
  <si>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</si>
  <si>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</si>
  <si>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</si>
  <si>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</si>
  <si>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</si>
  <si>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</si>
  <si>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</si>
  <si>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</si>
  <si>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</si>
  <si>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</si>
  <si>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</si>
  <si>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</si>
  <si>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</si>
  <si>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</si>
  <si>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</si>
  <si>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</si>
  <si>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</si>
  <si>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</si>
  <si>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</si>
  <si>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</si>
  <si>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</si>
  <si>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</si>
  <si>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</si>
  <si>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</si>
  <si>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</si>
  <si>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</si>
  <si>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</si>
  <si>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</si>
  <si>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</si>
  <si>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</si>
  <si>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</si>
  <si>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</si>
  <si>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</si>
  <si>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</si>
  <si>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</si>
  <si>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</si>
  <si>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</si>
  <si>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</si>
  <si>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</si>
  <si>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</si>
  <si>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</si>
  <si>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</si>
  <si>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</si>
  <si>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</si>
  <si>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</si>
  <si>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</si>
  <si>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</si>
  <si>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</si>
  <si>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</si>
  <si>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</si>
  <si>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</si>
  <si>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</si>
  <si>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</si>
  <si>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</si>
  <si>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</si>
  <si>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</si>
  <si>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</si>
  <si>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</si>
  <si>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</si>
  <si>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</si>
  <si>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</si>
  <si>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</si>
  <si>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</si>
  <si>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</si>
  <si>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</si>
  <si>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</si>
  <si>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</si>
  <si>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</si>
  <si>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</si>
  <si>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</si>
  <si>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</si>
  <si>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</si>
  <si>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</si>
  <si>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</si>
  <si>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</si>
  <si>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</si>
  <si>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</si>
  <si>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</si>
  <si>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</si>
  <si>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</si>
  <si>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</si>
  <si>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</si>
  <si>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</si>
  <si>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</si>
  <si>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</si>
  <si>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</si>
  <si>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</si>
  <si>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</si>
  <si>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</si>
  <si>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</si>
  <si>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</si>
  <si>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</si>
  <si>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</si>
  <si>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</si>
  <si>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</si>
  <si>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</si>
  <si>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</si>
  <si>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</si>
  <si>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</si>
  <si>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</si>
  <si>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</si>
  <si>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</si>
  <si>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</si>
  <si>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</si>
  <si>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</si>
  <si>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</si>
  <si>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</si>
  <si>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</si>
  <si>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</si>
  <si>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</si>
  <si>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</si>
  <si>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</si>
  <si>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</si>
  <si>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</si>
  <si>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</si>
  <si>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</si>
  <si>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</si>
  <si>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</si>
  <si>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</si>
  <si>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</si>
  <si>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</si>
  <si>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</si>
  <si>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</si>
  <si>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</si>
  <si>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</si>
  <si>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</si>
  <si>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</si>
  <si>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</si>
  <si>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</si>
  <si>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</si>
  <si>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</si>
  <si>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</si>
  <si>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</si>
  <si>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</si>
  <si>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</si>
  <si>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</si>
  <si>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</si>
  <si>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</si>
  <si>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</si>
  <si>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</si>
  <si>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</si>
  <si>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</si>
  <si>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</si>
  <si>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</si>
  <si>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</si>
  <si>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</si>
  <si>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</si>
  <si>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</si>
  <si>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</si>
  <si>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</si>
  <si>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</si>
  <si>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</si>
  <si>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</si>
  <si>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</si>
  <si>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</si>
  <si>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</si>
  <si>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</si>
  <si>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</si>
  <si>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</si>
  <si>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</si>
  <si>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</si>
  <si>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</si>
  <si>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</si>
  <si>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</si>
  <si>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</si>
  <si>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</si>
  <si>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</si>
  <si>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</si>
  <si>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</si>
  <si>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</si>
  <si>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</si>
  <si>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</si>
  <si>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</si>
  <si>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</si>
  <si>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</si>
  <si>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</si>
  <si>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</si>
  <si>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</si>
  <si>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</si>
  <si>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</si>
  <si>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</si>
  <si>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</si>
  <si>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</si>
  <si>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</si>
  <si>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</si>
  <si>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</si>
  <si>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</si>
  <si>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</si>
  <si>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</si>
  <si>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</si>
  <si>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</si>
  <si>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</si>
  <si>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Lindau</t>
  </si>
  <si>
    <t>9870006400004</t>
  </si>
  <si>
    <t>Auenstraße 12</t>
  </si>
  <si>
    <t>Lindau</t>
  </si>
  <si>
    <t>Team Bilanzierung</t>
  </si>
  <si>
    <t>netznutzung@suedwest-edm.de</t>
  </si>
  <si>
    <t>07071 157 3663</t>
  </si>
  <si>
    <t>THE0NKH700064000</t>
  </si>
  <si>
    <t>DTN</t>
  </si>
  <si>
    <t>Kressbronn</t>
  </si>
  <si>
    <t>DE_GBA03</t>
  </si>
  <si>
    <t>DE_GBD03</t>
  </si>
  <si>
    <t>DE_GBH03</t>
  </si>
  <si>
    <t>DE_GGA03</t>
  </si>
  <si>
    <t>DE_GGB03</t>
  </si>
  <si>
    <t>DE_GHA03</t>
  </si>
  <si>
    <t>DE_GHD03</t>
  </si>
  <si>
    <t>DE_GKO03</t>
  </si>
  <si>
    <t>DE_GMF03</t>
  </si>
  <si>
    <t>DE_GMK03</t>
  </si>
  <si>
    <t>DE_GPD03</t>
  </si>
  <si>
    <t>DE_GWA03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</si>
</sst>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fahrensspezifische%20Parameter%20SLP/Excel-Tabelle_Verfahrensspezifische%20SLP-Parameter_SW%20Lind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SLP-Feiertage"/>
      <sheetName val="BDEW-Standard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  <row r="95">
          <cell r="B95" t="str">
            <v>BB_HEF03</v>
          </cell>
          <cell r="C95" t="str">
            <v>R13</v>
          </cell>
          <cell r="D95" t="str">
            <v>Bundeslandprofil</v>
          </cell>
          <cell r="E95">
            <v>3.0217398597999998</v>
          </cell>
          <cell r="F95">
            <v>-37.182359950799999</v>
          </cell>
          <cell r="G95">
            <v>5.6477169550999999</v>
          </cell>
          <cell r="H95">
            <v>0.1152387563712</v>
          </cell>
          <cell r="I95">
            <v>40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 t="str">
            <v>BB_HEF04</v>
          </cell>
          <cell r="C96" t="str">
            <v>R14</v>
          </cell>
          <cell r="D96" t="str">
            <v>Bundeslandprofil</v>
          </cell>
          <cell r="E96">
            <v>3.1592940409999999</v>
          </cell>
          <cell r="F96">
            <v>-37.4068859976</v>
          </cell>
          <cell r="G96">
            <v>6.1418925604999997</v>
          </cell>
          <cell r="H96">
            <v>9.2266110628999989E-2</v>
          </cell>
          <cell r="I96">
            <v>40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B97" t="str">
            <v>BB_HMF03</v>
          </cell>
          <cell r="C97" t="str">
            <v>R23</v>
          </cell>
          <cell r="D97" t="str">
            <v>Bundeslandprofil</v>
          </cell>
          <cell r="E97">
            <v>2.3548082787000002</v>
          </cell>
          <cell r="F97">
            <v>-34.715029850400001</v>
          </cell>
          <cell r="G97">
            <v>5.8675639272</v>
          </cell>
          <cell r="H97">
            <v>0.15092742664779998</v>
          </cell>
          <cell r="I97">
            <v>40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B98" t="str">
            <v>BB_HMF04</v>
          </cell>
          <cell r="C98" t="str">
            <v>R24</v>
          </cell>
          <cell r="D98" t="str">
            <v>Bundeslandprofil</v>
          </cell>
          <cell r="E98">
            <v>2.4859160575999999</v>
          </cell>
          <cell r="F98">
            <v>-35.043597772699997</v>
          </cell>
          <cell r="G98">
            <v>6.2818214214000001</v>
          </cell>
          <cell r="H98">
            <v>0.12839042175739998</v>
          </cell>
          <cell r="I98">
            <v>40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B99" t="str">
            <v>BE_HEF03</v>
          </cell>
          <cell r="C99" t="str">
            <v>B13</v>
          </cell>
          <cell r="D99" t="str">
            <v>Bundeslandprofil</v>
          </cell>
          <cell r="E99">
            <v>3.0553842454</v>
          </cell>
          <cell r="F99">
            <v>-37.183637422300002</v>
          </cell>
          <cell r="G99">
            <v>5.6810824598999998</v>
          </cell>
          <cell r="H99">
            <v>0.10016998486249999</v>
          </cell>
          <cell r="I99">
            <v>40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B100" t="str">
            <v>BE_HEF04</v>
          </cell>
          <cell r="C100" t="str">
            <v>B14</v>
          </cell>
          <cell r="D100" t="str">
            <v>Bundeslandprofil</v>
          </cell>
          <cell r="E100">
            <v>3.1935978110000001</v>
          </cell>
          <cell r="F100">
            <v>-37.414247826900002</v>
          </cell>
          <cell r="G100">
            <v>6.1824021474000004</v>
          </cell>
          <cell r="H100">
            <v>7.8921271362500003E-2</v>
          </cell>
          <cell r="I100">
            <v>40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B101" t="str">
            <v>BE_HMF03</v>
          </cell>
          <cell r="C101" t="str">
            <v>B23</v>
          </cell>
          <cell r="D101" t="str">
            <v>Bundeslandprofil</v>
          </cell>
          <cell r="E101">
            <v>2.3987552319000001</v>
          </cell>
          <cell r="F101">
            <v>-34.723487774500001</v>
          </cell>
          <cell r="G101">
            <v>5.7996446390000003</v>
          </cell>
          <cell r="H101">
            <v>0.12390732033749999</v>
          </cell>
          <cell r="I101">
            <v>40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B102" t="str">
            <v>BE_HMF04</v>
          </cell>
          <cell r="C102" t="str">
            <v>B24</v>
          </cell>
          <cell r="D102" t="str">
            <v>Bundeslandprofil</v>
          </cell>
          <cell r="E102">
            <v>2.5297380184999998</v>
          </cell>
          <cell r="F102">
            <v>-35.030014509799997</v>
          </cell>
          <cell r="G102">
            <v>6.2051108885000001</v>
          </cell>
          <cell r="H102">
            <v>0.10300644025</v>
          </cell>
          <cell r="I102">
            <v>40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B103" t="str">
            <v>BW_HEF03</v>
          </cell>
          <cell r="C103" t="str">
            <v>W13</v>
          </cell>
          <cell r="D103" t="str">
            <v>Bundeslandprofil</v>
          </cell>
          <cell r="E103">
            <v>3.0385546748999999</v>
          </cell>
          <cell r="F103">
            <v>-37.182990840800002</v>
          </cell>
          <cell r="G103">
            <v>5.6644868649999998</v>
          </cell>
          <cell r="H103">
            <v>9.5584450725400005E-2</v>
          </cell>
          <cell r="I103">
            <v>40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 t="str">
            <v>BW_HEF04</v>
          </cell>
          <cell r="C104" t="str">
            <v>W14</v>
          </cell>
          <cell r="D104" t="str">
            <v>Bundeslandprofil</v>
          </cell>
          <cell r="E104">
            <v>3.1764404493999998</v>
          </cell>
          <cell r="F104">
            <v>-37.410583151700003</v>
          </cell>
          <cell r="G104">
            <v>6.1622335977000002</v>
          </cell>
          <cell r="H104">
            <v>7.5937720365800002E-2</v>
          </cell>
          <cell r="I104">
            <v>40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B105" t="str">
            <v>BW_HMF03</v>
          </cell>
          <cell r="C105" t="str">
            <v>W23</v>
          </cell>
          <cell r="D105" t="str">
            <v>Bundeslandprofil</v>
          </cell>
          <cell r="E105">
            <v>2.3767683503999999</v>
          </cell>
          <cell r="F105">
            <v>-34.719233251299997</v>
          </cell>
          <cell r="G105">
            <v>5.8332161640000004</v>
          </cell>
          <cell r="H105">
            <v>0.12181819977010001</v>
          </cell>
          <cell r="I105">
            <v>40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 t="str">
            <v>BW_HMF04</v>
          </cell>
          <cell r="C106" t="str">
            <v>W24</v>
          </cell>
          <cell r="D106" t="str">
            <v>Bundeslandprofil</v>
          </cell>
          <cell r="E106">
            <v>2.5078170188</v>
          </cell>
          <cell r="F106">
            <v>-35.036736334399997</v>
          </cell>
          <cell r="G106">
            <v>6.2430159032999999</v>
          </cell>
          <cell r="H106">
            <v>0.1025195150444</v>
          </cell>
          <cell r="I106">
            <v>40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B107" t="str">
            <v>BY_HEF03</v>
          </cell>
          <cell r="C107" t="str">
            <v>G13</v>
          </cell>
          <cell r="D107" t="str">
            <v>Bundeslandprofil</v>
          </cell>
          <cell r="E107">
            <v>3.0217398597999998</v>
          </cell>
          <cell r="F107">
            <v>-37.182359950799999</v>
          </cell>
          <cell r="G107">
            <v>5.6477169550999999</v>
          </cell>
          <cell r="H107">
            <v>9.5626240752000005E-2</v>
          </cell>
          <cell r="I107">
            <v>40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 t="str">
            <v>BY_HEF04</v>
          </cell>
          <cell r="C108" t="str">
            <v>G14</v>
          </cell>
          <cell r="D108" t="str">
            <v>Bundeslandprofil</v>
          </cell>
          <cell r="E108">
            <v>3.1592940409999999</v>
          </cell>
          <cell r="F108">
            <v>-37.4068859976</v>
          </cell>
          <cell r="G108">
            <v>6.1418925604999997</v>
          </cell>
          <cell r="H108">
            <v>7.6563315902499998E-2</v>
          </cell>
          <cell r="I108">
            <v>40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>BY_HMF03</v>
          </cell>
          <cell r="C109" t="str">
            <v>G23</v>
          </cell>
          <cell r="D109" t="str">
            <v>Bundeslandprofil</v>
          </cell>
          <cell r="E109">
            <v>2.3548082787000002</v>
          </cell>
          <cell r="F109">
            <v>-34.715029850400001</v>
          </cell>
          <cell r="G109">
            <v>5.8675639272</v>
          </cell>
          <cell r="H109">
            <v>0.12524104642549999</v>
          </cell>
          <cell r="I109">
            <v>40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B110" t="str">
            <v>BY_HMF04</v>
          </cell>
          <cell r="C110" t="str">
            <v>G24</v>
          </cell>
          <cell r="D110" t="str">
            <v>Bundeslandprofil</v>
          </cell>
          <cell r="E110">
            <v>2.4859160575999999</v>
          </cell>
          <cell r="F110">
            <v>-35.043597772699997</v>
          </cell>
          <cell r="G110">
            <v>6.2818214214000001</v>
          </cell>
          <cell r="H110">
            <v>0.1065396205915</v>
          </cell>
          <cell r="I110">
            <v>40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 t="str">
            <v>HB_HEF03</v>
          </cell>
          <cell r="C111" t="str">
            <v>M13</v>
          </cell>
          <cell r="D111" t="str">
            <v>Bundeslandprofil</v>
          </cell>
          <cell r="E111">
            <v>3.0890720564</v>
          </cell>
          <cell r="F111">
            <v>-37.184949682000003</v>
          </cell>
          <cell r="G111">
            <v>5.7137959130000002</v>
          </cell>
          <cell r="H111">
            <v>8.1525544629600002E-2</v>
          </cell>
          <cell r="I111">
            <v>40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HB_HEF04</v>
          </cell>
          <cell r="C112" t="str">
            <v>M14</v>
          </cell>
          <cell r="D112" t="str">
            <v>Bundeslandprofil</v>
          </cell>
          <cell r="E112">
            <v>3.2279445929000001</v>
          </cell>
          <cell r="F112">
            <v>-37.4214799891</v>
          </cell>
          <cell r="G112">
            <v>6.2222288165000004</v>
          </cell>
          <cell r="H112">
            <v>6.3044340009600006E-2</v>
          </cell>
          <cell r="I112">
            <v>40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B113" t="str">
            <v>HB_HMF03</v>
          </cell>
          <cell r="C113" t="str">
            <v>M23</v>
          </cell>
          <cell r="D113" t="str">
            <v>Bundeslandprofil</v>
          </cell>
          <cell r="E113">
            <v>2.4428072126</v>
          </cell>
          <cell r="F113">
            <v>-34.732143756500001</v>
          </cell>
          <cell r="G113">
            <v>5.7347347252</v>
          </cell>
          <cell r="H113">
            <v>9.4097006726700003E-2</v>
          </cell>
          <cell r="I113">
            <v>40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HB_HMF04</v>
          </cell>
          <cell r="C114" t="str">
            <v>M24</v>
          </cell>
          <cell r="D114" t="str">
            <v>Bundeslandprofil</v>
          </cell>
          <cell r="E114">
            <v>2.5736652121999999</v>
          </cell>
          <cell r="F114">
            <v>-35.016944175900001</v>
          </cell>
          <cell r="G114">
            <v>6.1318139781000003</v>
          </cell>
          <cell r="H114">
            <v>7.58603548598E-2</v>
          </cell>
          <cell r="I114">
            <v>40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B115" t="str">
            <v>HE_HEF03</v>
          </cell>
          <cell r="C115" t="str">
            <v>F13</v>
          </cell>
          <cell r="D115" t="str">
            <v>Bundeslandprofil</v>
          </cell>
          <cell r="E115">
            <v>3.0553842454</v>
          </cell>
          <cell r="F115">
            <v>-37.183637422300002</v>
          </cell>
          <cell r="G115">
            <v>5.6810824598999998</v>
          </cell>
          <cell r="H115">
            <v>9.5018385640999986E-2</v>
          </cell>
          <cell r="I115">
            <v>40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B116" t="str">
            <v>HE_HEF04</v>
          </cell>
          <cell r="C116" t="str">
            <v>F14</v>
          </cell>
          <cell r="D116" t="str">
            <v>Bundeslandprofil</v>
          </cell>
          <cell r="E116">
            <v>3.1935978110000001</v>
          </cell>
          <cell r="F116">
            <v>-37.414247826900002</v>
          </cell>
          <cell r="G116">
            <v>6.1824021474000004</v>
          </cell>
          <cell r="H116">
            <v>7.4862463120999992E-2</v>
          </cell>
          <cell r="I116">
            <v>40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HE_HMF03</v>
          </cell>
          <cell r="C117" t="str">
            <v>F23</v>
          </cell>
          <cell r="D117" t="str">
            <v>Bundeslandprofil</v>
          </cell>
          <cell r="E117">
            <v>2.3987552319000001</v>
          </cell>
          <cell r="F117">
            <v>-34.723487774500001</v>
          </cell>
          <cell r="G117">
            <v>5.7996446390000003</v>
          </cell>
          <cell r="H117">
            <v>0.11753494386299999</v>
          </cell>
          <cell r="I117">
            <v>40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HE_HMF04</v>
          </cell>
          <cell r="C118" t="str">
            <v>F24</v>
          </cell>
          <cell r="D118" t="str">
            <v>Bundeslandprofil</v>
          </cell>
          <cell r="E118">
            <v>2.5297380184999998</v>
          </cell>
          <cell r="F118">
            <v>-35.030014509799997</v>
          </cell>
          <cell r="G118">
            <v>6.2051108885000001</v>
          </cell>
          <cell r="H118">
            <v>9.7708966179999995E-2</v>
          </cell>
          <cell r="I118">
            <v>40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B119" t="str">
            <v>HH_HEF03</v>
          </cell>
          <cell r="C119" t="str">
            <v>H13</v>
          </cell>
          <cell r="D119" t="str">
            <v>Bundeslandprofil</v>
          </cell>
          <cell r="E119">
            <v>3.0722214501999998</v>
          </cell>
          <cell r="F119">
            <v>-37.184284425999998</v>
          </cell>
          <cell r="G119">
            <v>5.6975233565999996</v>
          </cell>
          <cell r="H119">
            <v>9.0418848926399994E-2</v>
          </cell>
          <cell r="I119">
            <v>40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B120" t="str">
            <v>HH_HEF04</v>
          </cell>
          <cell r="C120" t="str">
            <v>H14</v>
          </cell>
          <cell r="D120" t="str">
            <v>Bundeslandprofil</v>
          </cell>
          <cell r="E120">
            <v>3.2107659244</v>
          </cell>
          <cell r="F120">
            <v>-37.417880080300002</v>
          </cell>
          <cell r="G120">
            <v>6.2023999708000002</v>
          </cell>
          <cell r="H120">
            <v>7.0601700753600005E-2</v>
          </cell>
          <cell r="I120">
            <v>40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B121" t="str">
            <v>HH_HMF03</v>
          </cell>
          <cell r="C121" t="str">
            <v>H23</v>
          </cell>
          <cell r="D121" t="str">
            <v>Bundeslandprofil</v>
          </cell>
          <cell r="E121">
            <v>2.4207683707999998</v>
          </cell>
          <cell r="F121">
            <v>-34.727791725099998</v>
          </cell>
          <cell r="G121">
            <v>5.7668252224999996</v>
          </cell>
          <cell r="H121">
            <v>0.1082275311744</v>
          </cell>
          <cell r="I121">
            <v>40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HH_HMF04</v>
          </cell>
          <cell r="C122" t="str">
            <v>H24</v>
          </cell>
          <cell r="D122" t="str">
            <v>Bundeslandprofil</v>
          </cell>
          <cell r="E122">
            <v>2.5516882275000001</v>
          </cell>
          <cell r="F122">
            <v>-35.023421941899997</v>
          </cell>
          <cell r="G122">
            <v>6.1680699420999998</v>
          </cell>
          <cell r="H122">
            <v>8.8705762435199995E-2</v>
          </cell>
          <cell r="I122">
            <v>40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MV_HEF03</v>
          </cell>
          <cell r="C123" t="str">
            <v>V13</v>
          </cell>
          <cell r="D123" t="str">
            <v>Bundeslandprofil</v>
          </cell>
          <cell r="E123">
            <v>3.0217398597999998</v>
          </cell>
          <cell r="F123">
            <v>-37.182359950799999</v>
          </cell>
          <cell r="G123">
            <v>5.6477169550999999</v>
          </cell>
          <cell r="H123">
            <v>0.115116939504</v>
          </cell>
          <cell r="I123">
            <v>40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B124" t="str">
            <v>MV_HEF04</v>
          </cell>
          <cell r="C124" t="str">
            <v>V14</v>
          </cell>
          <cell r="D124" t="str">
            <v>Bundeslandprofil</v>
          </cell>
          <cell r="E124">
            <v>3.1592940409999999</v>
          </cell>
          <cell r="F124">
            <v>-37.4068859976</v>
          </cell>
          <cell r="G124">
            <v>6.1418925604999997</v>
          </cell>
          <cell r="H124">
            <v>9.2168577742499994E-2</v>
          </cell>
          <cell r="I124">
            <v>40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MV_HMF03</v>
          </cell>
          <cell r="C125" t="str">
            <v>V23</v>
          </cell>
          <cell r="D125" t="str">
            <v>Bundeslandprofil</v>
          </cell>
          <cell r="E125">
            <v>2.3548082787000002</v>
          </cell>
          <cell r="F125">
            <v>-34.715029850400001</v>
          </cell>
          <cell r="G125">
            <v>5.8675639272</v>
          </cell>
          <cell r="H125">
            <v>0.15076788391349999</v>
          </cell>
          <cell r="I125">
            <v>40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MV_HMF04</v>
          </cell>
          <cell r="C126" t="str">
            <v>V24</v>
          </cell>
          <cell r="D126" t="str">
            <v>Bundeslandprofil</v>
          </cell>
          <cell r="E126">
            <v>2.4859160575999999</v>
          </cell>
          <cell r="F126">
            <v>-35.043597772699997</v>
          </cell>
          <cell r="G126">
            <v>6.2818214214000001</v>
          </cell>
          <cell r="H126">
            <v>0.1282547024955</v>
          </cell>
          <cell r="I126">
            <v>40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NI_HEF03</v>
          </cell>
          <cell r="C127" t="str">
            <v>I13</v>
          </cell>
          <cell r="D127" t="str">
            <v>Bundeslandprofil</v>
          </cell>
          <cell r="E127">
            <v>3.0553842454</v>
          </cell>
          <cell r="F127">
            <v>-37.183637422300002</v>
          </cell>
          <cell r="G127">
            <v>5.6810824598999998</v>
          </cell>
          <cell r="H127">
            <v>0.1029175044473</v>
          </cell>
          <cell r="I127">
            <v>40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NI_HEF04</v>
          </cell>
          <cell r="C128" t="str">
            <v>I14</v>
          </cell>
          <cell r="D128" t="str">
            <v>Bundeslandprofil</v>
          </cell>
          <cell r="E128">
            <v>3.1935978110000001</v>
          </cell>
          <cell r="F128">
            <v>-37.414247826900002</v>
          </cell>
          <cell r="G128">
            <v>6.1824021474000004</v>
          </cell>
          <cell r="H128">
            <v>8.1085969091300003E-2</v>
          </cell>
          <cell r="I128">
            <v>40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NI_HMF03</v>
          </cell>
          <cell r="C129" t="str">
            <v>I23</v>
          </cell>
          <cell r="D129" t="str">
            <v>Bundeslandprofil</v>
          </cell>
          <cell r="E129">
            <v>2.3987552319000001</v>
          </cell>
          <cell r="F129">
            <v>-34.723487774500001</v>
          </cell>
          <cell r="G129">
            <v>5.7996446390000003</v>
          </cell>
          <cell r="H129">
            <v>0.12730592112389999</v>
          </cell>
          <cell r="I129">
            <v>40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NI_HMF04</v>
          </cell>
          <cell r="C130" t="str">
            <v>I24</v>
          </cell>
          <cell r="D130" t="str">
            <v>Bundeslandprofil</v>
          </cell>
          <cell r="E130">
            <v>2.5297380184999998</v>
          </cell>
          <cell r="F130">
            <v>-35.030014509799997</v>
          </cell>
          <cell r="G130">
            <v>6.2051108885000001</v>
          </cell>
          <cell r="H130">
            <v>0.105831759754</v>
          </cell>
          <cell r="I130">
            <v>40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B131" t="str">
            <v>NW_HEF03</v>
          </cell>
          <cell r="C131" t="str">
            <v>N13</v>
          </cell>
          <cell r="D131" t="str">
            <v>Bundeslandprofil</v>
          </cell>
          <cell r="E131">
            <v>3.0553842454</v>
          </cell>
          <cell r="F131">
            <v>-37.183637422300002</v>
          </cell>
          <cell r="G131">
            <v>5.6810824598999998</v>
          </cell>
          <cell r="H131">
            <v>8.2196627578599996E-2</v>
          </cell>
          <cell r="I131">
            <v>40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B132" t="str">
            <v>NW_HEF04</v>
          </cell>
          <cell r="C132" t="str">
            <v>N14</v>
          </cell>
          <cell r="D132" t="str">
            <v>Bundeslandprofil</v>
          </cell>
          <cell r="E132">
            <v>3.1935978110000001</v>
          </cell>
          <cell r="F132">
            <v>-37.414247826900002</v>
          </cell>
          <cell r="G132">
            <v>6.1824021474000004</v>
          </cell>
          <cell r="H132">
            <v>6.4760540386599993E-2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B133" t="str">
            <v>NW_HMF03</v>
          </cell>
          <cell r="C133" t="str">
            <v>N23</v>
          </cell>
          <cell r="D133" t="str">
            <v>Bundeslandprofil</v>
          </cell>
          <cell r="E133">
            <v>2.3987552319000001</v>
          </cell>
          <cell r="F133">
            <v>-34.723487774500001</v>
          </cell>
          <cell r="G133">
            <v>5.7996446390000003</v>
          </cell>
          <cell r="H133">
            <v>0.10167480685979999</v>
          </cell>
          <cell r="I133">
            <v>40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B134" t="str">
            <v>NW_HMF04</v>
          </cell>
          <cell r="C134" t="str">
            <v>N24</v>
          </cell>
          <cell r="D134" t="str">
            <v>Bundeslandprofil</v>
          </cell>
          <cell r="E134">
            <v>2.5297380184999998</v>
          </cell>
          <cell r="F134">
            <v>-35.030014509799997</v>
          </cell>
          <cell r="G134">
            <v>6.2051108885000001</v>
          </cell>
          <cell r="H134">
            <v>8.4524141827999999E-2</v>
          </cell>
          <cell r="I134">
            <v>40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B135" t="str">
            <v>RP_HEF03</v>
          </cell>
          <cell r="C135" t="str">
            <v>P13</v>
          </cell>
          <cell r="D135" t="str">
            <v>Bundeslandprofil</v>
          </cell>
          <cell r="E135">
            <v>3.0385546748999999</v>
          </cell>
          <cell r="F135">
            <v>-37.182990840800002</v>
          </cell>
          <cell r="G135">
            <v>5.6644868649999998</v>
          </cell>
          <cell r="H135">
            <v>9.3339574874000006E-2</v>
          </cell>
          <cell r="I135">
            <v>40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B136" t="str">
            <v>RP_HEF04</v>
          </cell>
          <cell r="C136" t="str">
            <v>P14</v>
          </cell>
          <cell r="D136" t="str">
            <v>Bundeslandprofil</v>
          </cell>
          <cell r="E136">
            <v>3.1764404493999998</v>
          </cell>
          <cell r="F136">
            <v>-37.410583151700003</v>
          </cell>
          <cell r="G136">
            <v>6.1622335977000002</v>
          </cell>
          <cell r="H136">
            <v>7.4154263398000006E-2</v>
          </cell>
          <cell r="I136">
            <v>40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B137" t="str">
            <v>RP_HMF03</v>
          </cell>
          <cell r="C137" t="str">
            <v>P23</v>
          </cell>
          <cell r="D137" t="str">
            <v>Bundeslandprofil</v>
          </cell>
          <cell r="E137">
            <v>2.3767683503999999</v>
          </cell>
          <cell r="F137">
            <v>-34.719233251299997</v>
          </cell>
          <cell r="G137">
            <v>5.8332161640000004</v>
          </cell>
          <cell r="H137">
            <v>0.11895720373100001</v>
          </cell>
          <cell r="I137">
            <v>40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B138" t="str">
            <v>RP_HMF04</v>
          </cell>
          <cell r="C138" t="str">
            <v>P24</v>
          </cell>
          <cell r="D138" t="str">
            <v>Bundeslandprofil</v>
          </cell>
          <cell r="E138">
            <v>2.5078170188</v>
          </cell>
          <cell r="F138">
            <v>-35.036736334399997</v>
          </cell>
          <cell r="G138">
            <v>6.2430159032999999</v>
          </cell>
          <cell r="H138">
            <v>0.10011176376399999</v>
          </cell>
          <cell r="I138">
            <v>40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B139" t="str">
            <v>SH_HEF03</v>
          </cell>
          <cell r="C139" t="str">
            <v>L13</v>
          </cell>
          <cell r="D139" t="str">
            <v>Bundeslandprofil</v>
          </cell>
          <cell r="E139">
            <v>3.0385546748999999</v>
          </cell>
          <cell r="F139">
            <v>-37.182990840800002</v>
          </cell>
          <cell r="G139">
            <v>5.6644868649999998</v>
          </cell>
          <cell r="H139">
            <v>0.1064543759006</v>
          </cell>
          <cell r="I139">
            <v>40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B140" t="str">
            <v>SH_HEF04</v>
          </cell>
          <cell r="C140" t="str">
            <v>L14</v>
          </cell>
          <cell r="D140" t="str">
            <v>Bundeslandprofil</v>
          </cell>
          <cell r="E140">
            <v>3.1764404493999998</v>
          </cell>
          <cell r="F140">
            <v>-37.410583151700003</v>
          </cell>
          <cell r="G140">
            <v>6.1622335977000002</v>
          </cell>
          <cell r="H140">
            <v>8.4573406736199994E-2</v>
          </cell>
          <cell r="I140">
            <v>40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B141" t="str">
            <v>SH_HMF03</v>
          </cell>
          <cell r="C141" t="str">
            <v>L23</v>
          </cell>
          <cell r="D141" t="str">
            <v>Bundeslandprofil</v>
          </cell>
          <cell r="E141">
            <v>2.3767683503999999</v>
          </cell>
          <cell r="F141">
            <v>-34.719233251299997</v>
          </cell>
          <cell r="G141">
            <v>5.8332161640000004</v>
          </cell>
          <cell r="H141">
            <v>0.1356714437489</v>
          </cell>
          <cell r="I141">
            <v>40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B142" t="str">
            <v>SH_HMF04</v>
          </cell>
          <cell r="C142" t="str">
            <v>L24</v>
          </cell>
          <cell r="D142" t="str">
            <v>Bundeslandprofil</v>
          </cell>
          <cell r="E142">
            <v>2.5078170188</v>
          </cell>
          <cell r="F142">
            <v>-35.036736334399997</v>
          </cell>
          <cell r="G142">
            <v>6.2430159032999999</v>
          </cell>
          <cell r="H142">
            <v>0.11417810019159999</v>
          </cell>
          <cell r="I142">
            <v>40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B143" t="str">
            <v>SL_HEF03</v>
          </cell>
          <cell r="C143" t="str">
            <v>A13</v>
          </cell>
          <cell r="D143" t="str">
            <v>Bundeslandprofil</v>
          </cell>
          <cell r="E143">
            <v>3.0722214501999998</v>
          </cell>
          <cell r="F143">
            <v>-37.184284425999998</v>
          </cell>
          <cell r="G143">
            <v>5.6975233565999996</v>
          </cell>
          <cell r="H143">
            <v>9.3521456487599991E-2</v>
          </cell>
          <cell r="I143">
            <v>40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B144" t="str">
            <v>SL_HEF04</v>
          </cell>
          <cell r="C144" t="str">
            <v>A14</v>
          </cell>
          <cell r="D144" t="str">
            <v>Bundeslandprofil</v>
          </cell>
          <cell r="E144">
            <v>3.2107659244</v>
          </cell>
          <cell r="F144">
            <v>-37.417880080300002</v>
          </cell>
          <cell r="G144">
            <v>6.2023999708000002</v>
          </cell>
          <cell r="H144">
            <v>7.3024308132400004E-2</v>
          </cell>
          <cell r="I144">
            <v>40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B145" t="str">
            <v>SL_HMF03</v>
          </cell>
          <cell r="C145" t="str">
            <v>A23</v>
          </cell>
          <cell r="D145" t="str">
            <v>Bundeslandprofil</v>
          </cell>
          <cell r="E145">
            <v>2.4207683707999998</v>
          </cell>
          <cell r="F145">
            <v>-34.727791725099998</v>
          </cell>
          <cell r="G145">
            <v>5.7668252224999996</v>
          </cell>
          <cell r="H145">
            <v>0.11194122096960001</v>
          </cell>
          <cell r="I145">
            <v>40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B146" t="str">
            <v>SL_HMF04</v>
          </cell>
          <cell r="C146" t="str">
            <v>A24</v>
          </cell>
          <cell r="D146" t="str">
            <v>Bundeslandprofil</v>
          </cell>
          <cell r="E146">
            <v>2.5516882275000001</v>
          </cell>
          <cell r="F146">
            <v>-35.023421941899997</v>
          </cell>
          <cell r="G146">
            <v>6.1680699420999998</v>
          </cell>
          <cell r="H146">
            <v>9.1749587616799994E-2</v>
          </cell>
          <cell r="I146">
            <v>40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B147" t="str">
            <v>SN_HEF03</v>
          </cell>
          <cell r="C147" t="str">
            <v>S13</v>
          </cell>
          <cell r="D147" t="str">
            <v>Bundeslandprofil</v>
          </cell>
          <cell r="E147">
            <v>3.0385546748999999</v>
          </cell>
          <cell r="F147">
            <v>-37.182990840800002</v>
          </cell>
          <cell r="G147">
            <v>5.6644868649999998</v>
          </cell>
          <cell r="H147">
            <v>0.1124800952912</v>
          </cell>
          <cell r="I147">
            <v>40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B148" t="str">
            <v>SN_HEF04</v>
          </cell>
          <cell r="C148" t="str">
            <v>S14</v>
          </cell>
          <cell r="D148" t="str">
            <v>Bundeslandprofil</v>
          </cell>
          <cell r="E148">
            <v>3.1764404493999998</v>
          </cell>
          <cell r="F148">
            <v>-37.410583151700003</v>
          </cell>
          <cell r="G148">
            <v>6.1622335977000002</v>
          </cell>
          <cell r="H148">
            <v>8.9360580702399994E-2</v>
          </cell>
          <cell r="I148">
            <v>40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B149" t="str">
            <v>SN_HMF03</v>
          </cell>
          <cell r="C149" t="str">
            <v>S23</v>
          </cell>
          <cell r="D149" t="str">
            <v>Bundeslandprofil</v>
          </cell>
          <cell r="E149">
            <v>2.3767683503999999</v>
          </cell>
          <cell r="F149">
            <v>-34.719233251299997</v>
          </cell>
          <cell r="G149">
            <v>5.8332161640000004</v>
          </cell>
          <cell r="H149">
            <v>0.14335095943279999</v>
          </cell>
          <cell r="I149">
            <v>40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B150" t="str">
            <v>SN_HMF04</v>
          </cell>
          <cell r="C150" t="str">
            <v>S24</v>
          </cell>
          <cell r="D150" t="str">
            <v>Bundeslandprofil</v>
          </cell>
          <cell r="E150">
            <v>2.5078170188</v>
          </cell>
          <cell r="F150">
            <v>-35.036736334399997</v>
          </cell>
          <cell r="G150">
            <v>6.2430159032999999</v>
          </cell>
          <cell r="H150">
            <v>0.12064101152319999</v>
          </cell>
          <cell r="I150">
            <v>40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B151" t="str">
            <v>ST_HEF03</v>
          </cell>
          <cell r="C151" t="str">
            <v>C13</v>
          </cell>
          <cell r="D151" t="str">
            <v>Bundeslandprofil</v>
          </cell>
          <cell r="E151">
            <v>3.0217398597999998</v>
          </cell>
          <cell r="F151">
            <v>-37.182359950799999</v>
          </cell>
          <cell r="G151">
            <v>5.6477169550999999</v>
          </cell>
          <cell r="H151">
            <v>0.11828417805119999</v>
          </cell>
          <cell r="I151">
            <v>40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B152" t="str">
            <v>ST_HEF04</v>
          </cell>
          <cell r="C152" t="str">
            <v>C14</v>
          </cell>
          <cell r="D152" t="str">
            <v>Bundeslandprofil</v>
          </cell>
          <cell r="E152">
            <v>3.1592940409999999</v>
          </cell>
          <cell r="F152">
            <v>-37.4068859976</v>
          </cell>
          <cell r="G152">
            <v>6.1418925604999997</v>
          </cell>
          <cell r="H152">
            <v>9.4704432791499996E-2</v>
          </cell>
          <cell r="I152">
            <v>40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B153" t="str">
            <v>ST_HMF03</v>
          </cell>
          <cell r="C153" t="str">
            <v>C23</v>
          </cell>
          <cell r="D153" t="str">
            <v>Bundeslandprofil</v>
          </cell>
          <cell r="E153">
            <v>2.3548082787000002</v>
          </cell>
          <cell r="F153">
            <v>-34.715029850400001</v>
          </cell>
          <cell r="G153">
            <v>5.8675639272</v>
          </cell>
          <cell r="H153">
            <v>0.15491599500529998</v>
          </cell>
          <cell r="I153">
            <v>40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B154" t="str">
            <v>ST_HMF04</v>
          </cell>
          <cell r="C154" t="str">
            <v>C24</v>
          </cell>
          <cell r="D154" t="str">
            <v>Bundeslandprofil</v>
          </cell>
          <cell r="E154">
            <v>2.4859160575999999</v>
          </cell>
          <cell r="F154">
            <v>-35.043597772699997</v>
          </cell>
          <cell r="G154">
            <v>6.2818214214000001</v>
          </cell>
          <cell r="H154">
            <v>0.13178340330489999</v>
          </cell>
          <cell r="I154">
            <v>40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B155" t="str">
            <v>TH_HEF03</v>
          </cell>
          <cell r="C155" t="str">
            <v>T13</v>
          </cell>
          <cell r="D155" t="str">
            <v>Bundeslandprofil</v>
          </cell>
          <cell r="E155">
            <v>3.0217398597999998</v>
          </cell>
          <cell r="F155">
            <v>-37.182359950799999</v>
          </cell>
          <cell r="G155">
            <v>5.6477169550999999</v>
          </cell>
          <cell r="H155">
            <v>0.11706600937919999</v>
          </cell>
          <cell r="I155">
            <v>40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B156" t="str">
            <v>TH_HEF04</v>
          </cell>
          <cell r="C156" t="str">
            <v>T14</v>
          </cell>
          <cell r="D156" t="str">
            <v>Bundeslandprofil</v>
          </cell>
          <cell r="E156">
            <v>3.1592940409999999</v>
          </cell>
          <cell r="F156">
            <v>-37.4068859976</v>
          </cell>
          <cell r="G156">
            <v>6.1418925604999997</v>
          </cell>
          <cell r="H156">
            <v>9.3729103926499996E-2</v>
          </cell>
          <cell r="I156">
            <v>40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B157" t="str">
            <v>TH_HMF03</v>
          </cell>
          <cell r="C157" t="str">
            <v>T23</v>
          </cell>
          <cell r="D157" t="str">
            <v>Bundeslandprofil</v>
          </cell>
          <cell r="E157">
            <v>2.3548082787000002</v>
          </cell>
          <cell r="F157">
            <v>-34.715029850400001</v>
          </cell>
          <cell r="G157">
            <v>5.8675639272</v>
          </cell>
          <cell r="H157">
            <v>0.15332056766229998</v>
          </cell>
          <cell r="I157">
            <v>40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B158" t="str">
            <v>TH_HMF04</v>
          </cell>
          <cell r="C158" t="str">
            <v>T24</v>
          </cell>
          <cell r="D158" t="str">
            <v>Bundeslandprofil</v>
          </cell>
          <cell r="E158">
            <v>2.4859160575999999</v>
          </cell>
          <cell r="F158">
            <v>-35.043597772699997</v>
          </cell>
          <cell r="G158">
            <v>6.2818214214000001</v>
          </cell>
          <cell r="H158">
            <v>0.13042621068589999</v>
          </cell>
          <cell r="I158">
            <v>40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9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7" sqref="D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500</v>
      </c>
      <c r="D4" s="27">
        <v>45167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501</v>
      </c>
      <c r="D6" s="27">
        <v>45200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42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260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261</v>
      </c>
      <c r="D15" s="43">
        <v>88131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262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263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264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265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499</v>
      </c>
      <c r="E27" s="39"/>
      <c r="F27" s="11"/>
    </row>
    <row r="28" spans="1:15">
      <c r="B28" s="15"/>
      <c r="C28" s="66" t="s">
        <v>499</v>
      </c>
      <c r="D28" s="48" t="s">
        <v>499</v>
      </c>
      <c r="E28" s="38"/>
      <c r="F28" s="11"/>
      <c r="G28" s="2"/>
    </row>
    <row r="29" spans="1:15">
      <c r="B29" s="15"/>
      <c r="C29" s="22" t="s">
        <v>393</v>
      </c>
      <c r="D29" s="45" t="s">
        <v>660</v>
      </c>
      <c r="E29" s="40"/>
      <c r="F29" s="11"/>
      <c r="G29" s="2"/>
    </row>
    <row r="30" spans="1:15">
      <c r="B30" s="15"/>
      <c r="C30" s="22" t="s">
        <v>394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428</v>
      </c>
      <c r="D38" s="46"/>
      <c r="E38" s="40"/>
      <c r="F38" s="47"/>
      <c r="G38" s="2"/>
    </row>
    <row r="39" spans="2:7">
      <c r="B39" s="15"/>
      <c r="C39" s="22" t="s">
        <v>429</v>
      </c>
      <c r="D39" s="46"/>
      <c r="E39" s="40"/>
      <c r="F39" s="47"/>
      <c r="G39" s="2"/>
    </row>
    <row r="40" spans="2:7">
      <c r="B40" s="15"/>
      <c r="C40" s="22" t="s">
        <v>430</v>
      </c>
      <c r="D40" s="46"/>
      <c r="E40" s="40"/>
      <c r="F40" s="47"/>
      <c r="G40" s="2"/>
    </row>
    <row r="41" spans="2:7">
      <c r="B41" s="15"/>
      <c r="C41" s="22" t="s">
        <v>431</v>
      </c>
      <c r="D41" s="46"/>
      <c r="E41" s="40"/>
      <c r="F41" s="47"/>
      <c r="G41" s="2"/>
    </row>
    <row r="42" spans="2:7">
      <c r="B42" s="15"/>
      <c r="C42" s="22" t="s">
        <v>432</v>
      </c>
      <c r="D42" s="46"/>
      <c r="E42" s="40"/>
      <c r="F42" s="47"/>
      <c r="G42" s="2"/>
    </row>
    <row r="43" spans="2:7">
      <c r="B43" s="15"/>
      <c r="C43" s="22" t="s">
        <v>433</v>
      </c>
      <c r="D43" s="46"/>
      <c r="E43" s="40"/>
      <c r="F43" s="47"/>
      <c r="G43" s="2"/>
    </row>
    <row r="44" spans="2:7">
      <c r="B44" s="15"/>
      <c r="C44" s="22" t="s">
        <v>434</v>
      </c>
      <c r="D44" s="46"/>
      <c r="E44" s="40"/>
      <c r="F44" s="47"/>
      <c r="G44" s="2"/>
    </row>
    <row r="45" spans="2:7">
      <c r="B45" s="15"/>
      <c r="C45" s="22" t="s">
        <v>435</v>
      </c>
      <c r="D45" s="46"/>
      <c r="E45" s="40"/>
      <c r="F45" s="47"/>
      <c r="G45" s="2"/>
    </row>
    <row r="46" spans="2:7">
      <c r="B46" s="15"/>
      <c r="C46" s="22" t="s">
        <v>436</v>
      </c>
      <c r="D46" s="46"/>
      <c r="E46" s="40"/>
      <c r="F46" s="47"/>
    </row>
    <row r="47" spans="2:7">
      <c r="B47" s="15"/>
      <c r="C47" s="22" t="s">
        <v>437</v>
      </c>
      <c r="D47" s="46"/>
      <c r="E47" s="40"/>
      <c r="F47" s="47"/>
    </row>
    <row r="48" spans="2:7">
      <c r="B48" s="15"/>
      <c r="C48" s="22" t="s">
        <v>438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D45" sqref="D4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442</v>
      </c>
      <c r="D5" s="58" t="str">
        <f>Netzbetreiber!$D$9</f>
        <v>Stadtwerke Lindau</v>
      </c>
      <c r="H5" s="68"/>
      <c r="I5" s="68"/>
      <c r="J5" s="68"/>
      <c r="K5" s="68"/>
    </row>
    <row r="6" spans="2:15" ht="15" customHeight="1">
      <c r="B6" s="22"/>
      <c r="C6" s="62" t="s">
        <v>441</v>
      </c>
      <c r="D6" s="58" t="str">
        <f>Netzbetreiber!D28</f>
        <v>Angaben gelten für alle Netzgebiete</v>
      </c>
      <c r="E6" s="15"/>
      <c r="H6" s="68"/>
      <c r="I6" s="68"/>
      <c r="J6" s="68"/>
      <c r="K6" s="68"/>
    </row>
    <row r="7" spans="2:15" ht="15" customHeight="1">
      <c r="B7" s="22"/>
      <c r="C7" s="60" t="s">
        <v>485</v>
      </c>
      <c r="D7" s="61" t="str">
        <f>Netzbetreiber!$D$11</f>
        <v>9870006400004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45200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7" t="s">
        <v>616</v>
      </c>
      <c r="I11" s="277" t="s">
        <v>617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653</v>
      </c>
      <c r="D13" s="42" t="s">
        <v>664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>
      <c r="B15" s="7" t="s">
        <v>83</v>
      </c>
      <c r="C15" s="31" t="s">
        <v>366</v>
      </c>
      <c r="D15" s="49" t="s">
        <v>257</v>
      </c>
      <c r="E15" s="15"/>
      <c r="H15" s="275" t="s">
        <v>257</v>
      </c>
      <c r="I15" s="275" t="s">
        <v>135</v>
      </c>
      <c r="J15" s="273"/>
      <c r="K15" s="273"/>
      <c r="L15" s="274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6" t="s">
        <v>575</v>
      </c>
      <c r="I16" s="276" t="s">
        <v>486</v>
      </c>
      <c r="J16" s="273"/>
      <c r="K16" s="273"/>
      <c r="L16" s="274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6" t="s">
        <v>487</v>
      </c>
      <c r="I17" s="276" t="s">
        <v>488</v>
      </c>
      <c r="J17" s="273"/>
      <c r="K17" s="273"/>
      <c r="L17" s="274"/>
    </row>
    <row r="18" spans="2:16" ht="15" customHeight="1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>
      <c r="B19" s="7" t="s">
        <v>84</v>
      </c>
      <c r="C19" s="8" t="s">
        <v>613</v>
      </c>
      <c r="D19" s="49" t="s">
        <v>609</v>
      </c>
      <c r="E19" s="15"/>
      <c r="H19" s="273" t="s">
        <v>609</v>
      </c>
      <c r="I19" s="273" t="s">
        <v>610</v>
      </c>
      <c r="J19" s="273"/>
      <c r="K19" s="8"/>
      <c r="L19" s="274"/>
    </row>
    <row r="20" spans="2:16" ht="15" customHeight="1">
      <c r="B20" s="7"/>
      <c r="C20" s="8" t="str">
        <f>HLOOKUP(D19,H19:I20,2,0)</f>
        <v>nach TU-München Verfahren</v>
      </c>
      <c r="D20" s="49" t="s">
        <v>611</v>
      </c>
      <c r="E20" s="15"/>
      <c r="H20" s="273" t="s">
        <v>612</v>
      </c>
      <c r="I20" s="8" t="s">
        <v>608</v>
      </c>
      <c r="J20" s="8"/>
      <c r="K20" s="8"/>
      <c r="L20" s="274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3" t="s">
        <v>611</v>
      </c>
      <c r="I21" s="273" t="s">
        <v>618</v>
      </c>
      <c r="J21" s="8"/>
      <c r="K21" s="8"/>
      <c r="L21" s="276" t="s">
        <v>619</v>
      </c>
      <c r="M21" s="276" t="s">
        <v>621</v>
      </c>
      <c r="N21" s="276" t="s">
        <v>620</v>
      </c>
      <c r="O21" s="8"/>
      <c r="P21" s="274"/>
    </row>
    <row r="22" spans="2:16" ht="15" customHeight="1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5" t="s">
        <v>134</v>
      </c>
      <c r="I23" s="275" t="s">
        <v>136</v>
      </c>
      <c r="J23" s="273"/>
      <c r="K23" s="273"/>
      <c r="L23" s="274"/>
    </row>
    <row r="24" spans="2:16" ht="15" customHeight="1">
      <c r="B24" s="7"/>
      <c r="C24" s="6" t="s">
        <v>622</v>
      </c>
      <c r="D24" s="42" t="s">
        <v>623</v>
      </c>
      <c r="E24" s="15"/>
      <c r="H24" s="309" t="s">
        <v>623</v>
      </c>
      <c r="I24" s="275" t="s">
        <v>624</v>
      </c>
      <c r="J24" s="275" t="s">
        <v>625</v>
      </c>
      <c r="K24" s="273"/>
      <c r="L24" s="274"/>
    </row>
    <row r="25" spans="2:16" ht="15" customHeight="1">
      <c r="B25" s="22"/>
      <c r="C25" s="15" t="str">
        <f>HLOOKUP(D24,H24:J25,2,0)</f>
        <v>=&gt; Q(Allokation)  =  Q(Synth.);    F(kor) = 1</v>
      </c>
      <c r="D25" s="310">
        <v>1</v>
      </c>
      <c r="E25" s="15"/>
      <c r="H25" s="276" t="s">
        <v>626</v>
      </c>
      <c r="I25" s="276" t="s">
        <v>627</v>
      </c>
      <c r="J25" s="276" t="s">
        <v>628</v>
      </c>
      <c r="K25" s="273"/>
      <c r="L25" s="274"/>
    </row>
    <row r="26" spans="2:16" ht="15" customHeight="1">
      <c r="B26" s="22"/>
      <c r="C26" s="15" t="str">
        <f>HLOOKUP(D24,H24:J26,3,0)</f>
        <v xml:space="preserve"> </v>
      </c>
      <c r="D26" s="311"/>
      <c r="E26" s="15"/>
      <c r="H26" s="276" t="s">
        <v>629</v>
      </c>
      <c r="I26" s="276" t="s">
        <v>630</v>
      </c>
      <c r="J26" s="276" t="s">
        <v>631</v>
      </c>
      <c r="K26" s="273"/>
      <c r="L26" s="274"/>
    </row>
    <row r="27" spans="2:16" ht="15" customHeight="1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5" t="s">
        <v>134</v>
      </c>
      <c r="I28" s="275" t="s">
        <v>136</v>
      </c>
      <c r="J28" s="273"/>
      <c r="K28" s="273"/>
      <c r="L28" s="274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6" t="s">
        <v>632</v>
      </c>
      <c r="I29" s="276" t="s">
        <v>633</v>
      </c>
      <c r="J29" s="273"/>
      <c r="K29" s="273"/>
      <c r="L29" s="274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6" t="s">
        <v>634</v>
      </c>
      <c r="I30" s="273" t="s">
        <v>629</v>
      </c>
      <c r="J30" s="273"/>
      <c r="K30" s="273"/>
      <c r="L30" s="274"/>
    </row>
    <row r="31" spans="2:16" ht="15" customHeight="1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>
      <c r="B32" s="23" t="s">
        <v>491</v>
      </c>
      <c r="C32" s="24" t="s">
        <v>493</v>
      </c>
      <c r="D32" s="269">
        <v>15</v>
      </c>
      <c r="E32" s="15"/>
      <c r="H32" s="273"/>
      <c r="I32" s="273"/>
      <c r="J32" s="273"/>
      <c r="K32" s="273"/>
      <c r="L32" s="274"/>
    </row>
    <row r="33" spans="2:39" ht="15" customHeight="1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3"/>
      <c r="J34" s="273"/>
      <c r="K34" s="273"/>
      <c r="L34" s="273"/>
      <c r="M34" s="274"/>
    </row>
    <row r="35" spans="2:39" customFormat="1" ht="15" customHeight="1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8"/>
      <c r="I37" s="68"/>
      <c r="J37" s="68"/>
      <c r="K37" s="68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60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5" t="s">
        <v>660</v>
      </c>
    </row>
    <row r="46" spans="2:39" ht="18" customHeight="1">
      <c r="C46" s="22" t="s">
        <v>587</v>
      </c>
      <c r="D46" s="45"/>
    </row>
    <row r="47" spans="2:39" ht="18" customHeight="1">
      <c r="C47" s="22" t="s">
        <v>588</v>
      </c>
      <c r="D47" s="45"/>
    </row>
    <row r="48" spans="2:39" ht="18" customHeight="1">
      <c r="C48" s="22" t="s">
        <v>589</v>
      </c>
      <c r="D48" s="45"/>
    </row>
    <row r="49" spans="3:4" ht="18" customHeight="1">
      <c r="C49" s="22" t="s">
        <v>590</v>
      </c>
      <c r="D49" s="45"/>
    </row>
    <row r="50" spans="3:4" ht="18" customHeight="1">
      <c r="C50" s="22" t="s">
        <v>591</v>
      </c>
      <c r="D50" s="45"/>
    </row>
    <row r="51" spans="3:4" ht="18" customHeight="1">
      <c r="C51" s="22" t="s">
        <v>592</v>
      </c>
      <c r="D51" s="45"/>
    </row>
    <row r="52" spans="3:4" ht="18" customHeight="1">
      <c r="C52" s="22" t="s">
        <v>593</v>
      </c>
      <c r="D52" s="45"/>
    </row>
    <row r="53" spans="3:4" ht="18" customHeight="1">
      <c r="C53" s="22" t="s">
        <v>594</v>
      </c>
      <c r="D53" s="45"/>
    </row>
    <row r="54" spans="3:4" ht="18" customHeight="1">
      <c r="C54" s="22" t="s">
        <v>595</v>
      </c>
      <c r="D54" s="45"/>
    </row>
    <row r="55" spans="3:4" ht="18" customHeight="1">
      <c r="C55" s="22" t="s">
        <v>596</v>
      </c>
      <c r="D55" s="45"/>
    </row>
    <row r="56" spans="3:4" ht="18" customHeight="1">
      <c r="C56" s="22" t="s">
        <v>597</v>
      </c>
      <c r="D56" s="45"/>
    </row>
    <row r="57" spans="3:4" ht="18" customHeight="1">
      <c r="C57" s="22" t="s">
        <v>598</v>
      </c>
      <c r="D57" s="45"/>
    </row>
    <row r="58" spans="3:4" ht="18" customHeight="1">
      <c r="C58" s="22" t="s">
        <v>599</v>
      </c>
      <c r="D58" s="45"/>
    </row>
    <row r="59" spans="3:4" ht="18" customHeight="1">
      <c r="C59" s="22" t="s">
        <v>600</v>
      </c>
      <c r="D59" s="45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Normal="100" workbookViewId="0">
      <selection activeCell="E61" sqref="E61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34.140625" style="129" customWidth="1"/>
    <col min="16" max="16" width="7.28515625" style="171" hidden="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25">
      <c r="B2" s="172" t="s">
        <v>544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tr">
        <f>Netzbetreiber!D9</f>
        <v>Stadtwerke Lindau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Angaben gelten für alle Netzgebiete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 t="str">
        <f>Netzbetreiber!D11</f>
        <v>9870006400004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f>Netzbetreiber!D6</f>
        <v>45200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585</v>
      </c>
      <c r="D10" s="131"/>
      <c r="E10" s="131"/>
      <c r="F10" s="300">
        <v>1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603</v>
      </c>
      <c r="D11" s="131"/>
      <c r="E11" s="131"/>
      <c r="F11" s="297" t="str">
        <f>INDEX('SLP-Verfahren'!D45:D59,'SLP-Temp-Gebiet #01'!F10)</f>
        <v>Lindau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2" t="s">
        <v>584</v>
      </c>
      <c r="D13" s="352"/>
      <c r="E13" s="352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3" t="s">
        <v>445</v>
      </c>
      <c r="D14" s="353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>
      <c r="B15" s="131"/>
      <c r="C15" s="353" t="s">
        <v>385</v>
      </c>
      <c r="D15" s="353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665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>
      <c r="B17" s="177" t="s">
        <v>517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>
      <c r="B18" s="131"/>
      <c r="C18" s="56" t="s">
        <v>523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84"/>
      <c r="C21" s="185" t="s">
        <v>525</v>
      </c>
      <c r="D21" s="154" t="s">
        <v>515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84"/>
      <c r="C22" s="185" t="s">
        <v>537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84"/>
      <c r="C23" s="188" t="s">
        <v>137</v>
      </c>
      <c r="D23" s="189"/>
      <c r="E23" s="157" t="s">
        <v>665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DTN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84"/>
      <c r="C24" s="188" t="s">
        <v>520</v>
      </c>
      <c r="D24" s="189"/>
      <c r="E24" s="157" t="s">
        <v>666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84"/>
      <c r="C25" s="188" t="s">
        <v>514</v>
      </c>
      <c r="D25" s="189"/>
      <c r="E25" s="161">
        <v>109370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84"/>
      <c r="C26" s="188" t="s">
        <v>141</v>
      </c>
      <c r="D26" s="189"/>
      <c r="E26" s="157" t="s">
        <v>656</v>
      </c>
      <c r="F26" s="157" t="s">
        <v>503</v>
      </c>
      <c r="G26" s="157" t="s">
        <v>503</v>
      </c>
      <c r="H26" s="157" t="s">
        <v>503</v>
      </c>
      <c r="I26" s="157" t="s">
        <v>503</v>
      </c>
      <c r="J26" s="157" t="s">
        <v>503</v>
      </c>
      <c r="K26" s="157" t="s">
        <v>503</v>
      </c>
      <c r="L26" s="157" t="s">
        <v>503</v>
      </c>
      <c r="M26" s="157" t="s">
        <v>503</v>
      </c>
      <c r="N26" s="157" t="s">
        <v>503</v>
      </c>
      <c r="O26" s="186" t="s">
        <v>142</v>
      </c>
      <c r="Q26" s="212"/>
      <c r="R26" s="210" t="s">
        <v>503</v>
      </c>
      <c r="S26" s="210" t="s">
        <v>655</v>
      </c>
      <c r="T26" s="210" t="s">
        <v>656</v>
      </c>
      <c r="U26" s="210" t="s">
        <v>504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48"/>
      <c r="C27" s="349" t="s">
        <v>654</v>
      </c>
      <c r="D27" s="350"/>
      <c r="E27" s="350" t="str">
        <f>IF(E26="Individuelle GPT",CONCATENATE(Netzbetreiber!$D$11,'SLP-Temp-Gebiet #01'!E25,"B"),IF('SLP-Temp-Gebiet #01'!E26="Allgemeine GPT",CONCATENATE(Netzbetreiber!$D$11,'SLP-Temp-Gebiet #01'!E25,"A"),""))</f>
        <v>9870006400004109370A</v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143</v>
      </c>
      <c r="P27" s="13"/>
      <c r="Q27" s="212"/>
      <c r="R27" s="210" t="s">
        <v>503</v>
      </c>
      <c r="S27" s="210" t="s">
        <v>504</v>
      </c>
    </row>
    <row r="28" spans="1:28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519</v>
      </c>
      <c r="D29" s="131"/>
      <c r="E29" s="131"/>
      <c r="F29" s="49">
        <v>1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>
      <c r="E30" s="179">
        <f>IF(E31&gt;$F$29,0,1)</f>
        <v>1</v>
      </c>
      <c r="F30" s="179">
        <f t="shared" ref="F30:N30" si="2">IF(F31&gt;$F$29,0,1)</f>
        <v>0</v>
      </c>
      <c r="G30" s="179">
        <f t="shared" si="2"/>
        <v>0</v>
      </c>
      <c r="H30" s="179">
        <f t="shared" si="2"/>
        <v>0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84"/>
      <c r="C31" s="180" t="s">
        <v>140</v>
      </c>
      <c r="D31" s="181" t="s">
        <v>256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144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84"/>
      <c r="C32" s="185" t="s">
        <v>526</v>
      </c>
      <c r="D32" s="187" t="s">
        <v>255</v>
      </c>
      <c r="E32" s="288">
        <f>1-SUMPRODUCT(F30:N30,F32:N32)</f>
        <v>1</v>
      </c>
      <c r="F32" s="288">
        <f>ROUND(F33/$D$33,4)</f>
        <v>0.5</v>
      </c>
      <c r="G32" s="288">
        <f t="shared" ref="G32:N32" si="3">ROUND(G33/$D$33,4)</f>
        <v>0.25</v>
      </c>
      <c r="H32" s="288">
        <f t="shared" si="3"/>
        <v>0.125</v>
      </c>
      <c r="I32" s="288">
        <f t="shared" si="3"/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5" t="s">
        <v>533</v>
      </c>
      <c r="D33" s="294">
        <f>SUMPRODUCT(E33:N33,E30:N30)</f>
        <v>1</v>
      </c>
      <c r="E33" s="289">
        <v>1</v>
      </c>
      <c r="F33" s="289">
        <v>0.5</v>
      </c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145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84"/>
      <c r="C34" s="188" t="s">
        <v>359</v>
      </c>
      <c r="D34" s="154" t="s">
        <v>358</v>
      </c>
      <c r="E34" s="157" t="s">
        <v>3</v>
      </c>
      <c r="F34" s="157" t="s">
        <v>357</v>
      </c>
      <c r="G34" s="157" t="s">
        <v>348</v>
      </c>
      <c r="H34" s="157" t="s">
        <v>349</v>
      </c>
      <c r="I34" s="157"/>
      <c r="J34" s="157"/>
      <c r="K34" s="157"/>
      <c r="L34" s="157"/>
      <c r="M34" s="157"/>
      <c r="N34" s="157"/>
      <c r="O34" s="186" t="s">
        <v>142</v>
      </c>
      <c r="Q34" s="212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>
      <c r="B35" s="184"/>
      <c r="C35" s="188" t="s">
        <v>448</v>
      </c>
      <c r="D35" s="154" t="s">
        <v>447</v>
      </c>
      <c r="E35" s="157" t="s">
        <v>511</v>
      </c>
      <c r="F35" s="157" t="s">
        <v>511</v>
      </c>
      <c r="G35" s="157" t="s">
        <v>511</v>
      </c>
      <c r="H35" s="157" t="s">
        <v>511</v>
      </c>
      <c r="I35" s="163"/>
      <c r="J35" s="163"/>
      <c r="K35" s="163"/>
      <c r="L35" s="163"/>
      <c r="M35" s="163"/>
      <c r="N35" s="163"/>
      <c r="O35" s="186" t="s">
        <v>142</v>
      </c>
      <c r="Q35" s="212"/>
      <c r="R35" s="68" t="s">
        <v>511</v>
      </c>
      <c r="S35" s="68" t="s">
        <v>512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88" t="s">
        <v>605</v>
      </c>
      <c r="D36" s="154" t="s">
        <v>606</v>
      </c>
      <c r="E36" s="157" t="s">
        <v>604</v>
      </c>
      <c r="F36" s="157" t="s">
        <v>604</v>
      </c>
      <c r="G36" s="157" t="s">
        <v>604</v>
      </c>
      <c r="H36" s="157" t="s">
        <v>604</v>
      </c>
      <c r="I36" s="157" t="s">
        <v>604</v>
      </c>
      <c r="J36" s="157" t="s">
        <v>604</v>
      </c>
      <c r="K36" s="157" t="s">
        <v>604</v>
      </c>
      <c r="L36" s="157" t="s">
        <v>604</v>
      </c>
      <c r="M36" s="157" t="s">
        <v>604</v>
      </c>
      <c r="N36" s="157" t="s">
        <v>604</v>
      </c>
      <c r="O36" s="186" t="s">
        <v>142</v>
      </c>
      <c r="Q36" s="212"/>
      <c r="R36" s="68" t="s">
        <v>604</v>
      </c>
      <c r="S36" s="68" t="s">
        <v>607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84"/>
      <c r="C37" s="193" t="s">
        <v>440</v>
      </c>
      <c r="D37" s="120" t="s">
        <v>538</v>
      </c>
      <c r="E37" s="163" t="s">
        <v>449</v>
      </c>
      <c r="F37" s="163" t="s">
        <v>449</v>
      </c>
      <c r="G37" s="163" t="s">
        <v>450</v>
      </c>
      <c r="H37" s="163" t="s">
        <v>450</v>
      </c>
      <c r="I37" s="163"/>
      <c r="J37" s="163"/>
      <c r="K37" s="163"/>
      <c r="L37" s="163"/>
      <c r="M37" s="163"/>
      <c r="N37" s="163"/>
      <c r="O37" s="186" t="s">
        <v>142</v>
      </c>
      <c r="Q37" s="212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94"/>
      <c r="C39" s="195" t="s">
        <v>267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8">
      <c r="B40" s="194"/>
      <c r="C40" s="198" t="s">
        <v>347</v>
      </c>
      <c r="D40" s="199"/>
      <c r="E40" s="199" t="s">
        <v>531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532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198"/>
      <c r="D42" s="199"/>
      <c r="E42" s="199" t="s">
        <v>524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 t="s">
        <v>530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198" t="s">
        <v>535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>
      <c r="B47" s="194"/>
      <c r="C47" s="201" t="s">
        <v>536</v>
      </c>
      <c r="D47" s="202" t="s">
        <v>534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>
      <c r="B48" s="194"/>
      <c r="C48" s="201" t="s">
        <v>346</v>
      </c>
      <c r="D48" s="202" t="s">
        <v>534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360</v>
      </c>
      <c r="K48" s="199"/>
      <c r="L48" s="199"/>
      <c r="M48" s="199"/>
      <c r="N48" s="199"/>
      <c r="O48" s="200"/>
    </row>
    <row r="49" spans="2:28" ht="15.75" thickBot="1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77" t="s">
        <v>579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>
      <c r="B53" s="131"/>
      <c r="C53" s="56" t="s">
        <v>543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>
      <c r="B55" s="131"/>
      <c r="C55" s="180" t="s">
        <v>518</v>
      </c>
      <c r="D55" s="181" t="s">
        <v>513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144</v>
      </c>
      <c r="W55" s="68"/>
      <c r="X55" s="68"/>
      <c r="Y55" s="68"/>
      <c r="Z55" s="68"/>
      <c r="AA55" s="68"/>
      <c r="AB55" s="68"/>
    </row>
    <row r="56" spans="2:28">
      <c r="B56" s="184"/>
      <c r="C56" s="185" t="s">
        <v>525</v>
      </c>
      <c r="D56" s="154" t="s">
        <v>515</v>
      </c>
      <c r="E56" s="288">
        <f>1-SUMPRODUCT(F54:N54,F56:N56)</f>
        <v>1</v>
      </c>
      <c r="F56" s="288">
        <f>ROUND(F57/$D$57,4)</f>
        <v>1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>
      <c r="B57" s="184"/>
      <c r="C57" s="185" t="s">
        <v>537</v>
      </c>
      <c r="D57" s="187">
        <f>SUMPRODUCT(E57:N57,E54:N54)</f>
        <v>1</v>
      </c>
      <c r="E57" s="289">
        <f>E22</f>
        <v>1</v>
      </c>
      <c r="F57" s="289">
        <f t="shared" ref="F57:N57" si="6">F22</f>
        <v>1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145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137</v>
      </c>
      <c r="D58" s="189"/>
      <c r="E58" s="157" t="str">
        <f>E23</f>
        <v>DTN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142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520</v>
      </c>
      <c r="D59" s="189"/>
      <c r="E59" s="157" t="str">
        <f>E24</f>
        <v>Kressbronn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521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514</v>
      </c>
      <c r="D60" s="189"/>
      <c r="E60" s="161">
        <f>E25</f>
        <v>109370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>
      <c r="B61" s="184"/>
      <c r="C61" s="188" t="s">
        <v>141</v>
      </c>
      <c r="D61" s="189"/>
      <c r="E61" s="159" t="s">
        <v>503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142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519</v>
      </c>
      <c r="D63" s="131"/>
      <c r="E63" s="131"/>
      <c r="F63" s="158">
        <f>F29</f>
        <v>1</v>
      </c>
    </row>
    <row r="64" spans="2:28" ht="15" customHeight="1">
      <c r="E64" s="179">
        <f>IF(E65&gt;$F$63,0,1)</f>
        <v>1</v>
      </c>
      <c r="F64" s="179">
        <f t="shared" ref="F64:N64" si="11">IF(F65&gt;$F$63,0,1)</f>
        <v>0</v>
      </c>
      <c r="G64" s="179">
        <f t="shared" si="11"/>
        <v>0</v>
      </c>
      <c r="H64" s="179">
        <f t="shared" si="11"/>
        <v>0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>
      <c r="B65" s="131"/>
      <c r="C65" s="180" t="s">
        <v>140</v>
      </c>
      <c r="D65" s="181" t="s">
        <v>256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144</v>
      </c>
    </row>
    <row r="66" spans="2:15">
      <c r="B66" s="184"/>
      <c r="C66" s="185" t="s">
        <v>526</v>
      </c>
      <c r="D66" s="187" t="s">
        <v>255</v>
      </c>
      <c r="E66" s="288">
        <f>1-SUMPRODUCT(F64:N64,F66:N66)</f>
        <v>1</v>
      </c>
      <c r="F66" s="288">
        <f>ROUND(F67/$D$67,4)</f>
        <v>0.5</v>
      </c>
      <c r="G66" s="288">
        <f t="shared" ref="G66:N66" si="12">ROUND(G67/$D$67,4)</f>
        <v>0.25</v>
      </c>
      <c r="H66" s="288">
        <f t="shared" si="12"/>
        <v>0.125</v>
      </c>
      <c r="I66" s="288">
        <f t="shared" si="12"/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>
      <c r="B67" s="184"/>
      <c r="C67" s="185" t="s">
        <v>533</v>
      </c>
      <c r="D67" s="187">
        <f>SUMPRODUCT(E67:N67,E64:N64)</f>
        <v>1</v>
      </c>
      <c r="E67" s="296">
        <f>E33</f>
        <v>1</v>
      </c>
      <c r="F67" s="296">
        <f t="shared" ref="F67:N67" si="13">F33</f>
        <v>0.5</v>
      </c>
      <c r="G67" s="296">
        <f t="shared" si="13"/>
        <v>0.25</v>
      </c>
      <c r="H67" s="296">
        <f t="shared" si="13"/>
        <v>0.125</v>
      </c>
      <c r="I67" s="296">
        <f t="shared" si="13"/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145</v>
      </c>
    </row>
    <row r="68" spans="2:15">
      <c r="B68" s="184"/>
      <c r="C68" s="188" t="s">
        <v>359</v>
      </c>
      <c r="D68" s="154" t="s">
        <v>358</v>
      </c>
      <c r="E68" s="157" t="str">
        <f>E34</f>
        <v>D</v>
      </c>
      <c r="F68" s="157" t="str">
        <f t="shared" ref="F68:N68" si="14">F34</f>
        <v>D-1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142</v>
      </c>
    </row>
    <row r="69" spans="2:15">
      <c r="B69" s="184"/>
      <c r="C69" s="188" t="s">
        <v>448</v>
      </c>
      <c r="D69" s="154" t="s">
        <v>447</v>
      </c>
      <c r="E69" s="160" t="str">
        <f>E35</f>
        <v>Gastag</v>
      </c>
      <c r="F69" s="160" t="str">
        <f t="shared" ref="F69:N69" si="15">F35</f>
        <v>Gastag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142</v>
      </c>
    </row>
    <row r="70" spans="2:15">
      <c r="B70" s="184"/>
      <c r="C70" s="188" t="s">
        <v>605</v>
      </c>
      <c r="D70" s="154" t="s">
        <v>606</v>
      </c>
      <c r="E70" s="160" t="str">
        <f>E36</f>
        <v>CET/CEST</v>
      </c>
      <c r="F70" s="160" t="str">
        <f t="shared" ref="F70:N70" si="16">F36</f>
        <v>CET/CEST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142</v>
      </c>
    </row>
    <row r="71" spans="2:15">
      <c r="B71" s="184"/>
      <c r="C71" s="193" t="s">
        <v>440</v>
      </c>
      <c r="D71" s="120" t="s">
        <v>538</v>
      </c>
      <c r="E71" s="164" t="s">
        <v>450</v>
      </c>
      <c r="F71" s="164" t="s">
        <v>450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142</v>
      </c>
    </row>
    <row r="72" spans="2:15"/>
    <row r="73" spans="2:15" ht="15.75" customHeight="1">
      <c r="C73" s="354" t="s">
        <v>580</v>
      </c>
      <c r="D73" s="354"/>
      <c r="E73" s="354"/>
      <c r="F73" s="354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544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Angaben gelten für alle Netzgebiete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585</v>
      </c>
      <c r="D10" s="131"/>
      <c r="E10" s="131"/>
      <c r="F10" s="300">
        <v>2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603</v>
      </c>
      <c r="D11" s="131"/>
      <c r="E11" s="131"/>
      <c r="F11" s="297">
        <f>INDEX('SLP-Verfahren'!D45:D59,'SLP-Temp-Gebiet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2" t="s">
        <v>584</v>
      </c>
      <c r="D13" s="352"/>
      <c r="E13" s="352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3" t="s">
        <v>445</v>
      </c>
      <c r="D14" s="353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>
      <c r="B15" s="131"/>
      <c r="C15" s="353" t="s">
        <v>385</v>
      </c>
      <c r="D15" s="353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528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517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523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525</v>
      </c>
      <c r="D21" s="154" t="s">
        <v>515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537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520</v>
      </c>
      <c r="D24" s="189"/>
      <c r="E24" s="157" t="s">
        <v>581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514</v>
      </c>
      <c r="D25" s="189"/>
      <c r="E25" s="161" t="s">
        <v>361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503</v>
      </c>
      <c r="F26" s="157" t="s">
        <v>503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503</v>
      </c>
      <c r="S26" s="68" t="s">
        <v>504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519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526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533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359</v>
      </c>
      <c r="D33" s="154" t="s">
        <v>358</v>
      </c>
      <c r="E33" s="157" t="s">
        <v>3</v>
      </c>
      <c r="F33" s="157" t="s">
        <v>357</v>
      </c>
      <c r="G33" s="157" t="s">
        <v>348</v>
      </c>
      <c r="H33" s="157" t="s">
        <v>349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>
      <c r="B34" s="184"/>
      <c r="C34" s="188" t="s">
        <v>448</v>
      </c>
      <c r="D34" s="154" t="s">
        <v>447</v>
      </c>
      <c r="E34" s="157" t="s">
        <v>511</v>
      </c>
      <c r="F34" s="157" t="s">
        <v>511</v>
      </c>
      <c r="G34" s="157" t="s">
        <v>511</v>
      </c>
      <c r="H34" s="157" t="s">
        <v>511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511</v>
      </c>
      <c r="S34" s="68" t="s">
        <v>512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605</v>
      </c>
      <c r="D35" s="154" t="s">
        <v>606</v>
      </c>
      <c r="E35" s="157" t="s">
        <v>604</v>
      </c>
      <c r="F35" s="157" t="s">
        <v>604</v>
      </c>
      <c r="G35" s="157" t="s">
        <v>604</v>
      </c>
      <c r="H35" s="157" t="s">
        <v>604</v>
      </c>
      <c r="I35" s="157" t="s">
        <v>604</v>
      </c>
      <c r="J35" s="157" t="s">
        <v>604</v>
      </c>
      <c r="K35" s="157" t="s">
        <v>604</v>
      </c>
      <c r="L35" s="157" t="s">
        <v>604</v>
      </c>
      <c r="M35" s="157" t="s">
        <v>604</v>
      </c>
      <c r="N35" s="157" t="s">
        <v>604</v>
      </c>
      <c r="O35" s="186" t="s">
        <v>142</v>
      </c>
      <c r="Q35" s="212"/>
      <c r="R35" s="68" t="s">
        <v>604</v>
      </c>
      <c r="S35" s="68" t="s">
        <v>607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440</v>
      </c>
      <c r="D36" s="120" t="s">
        <v>538</v>
      </c>
      <c r="E36" s="163" t="s">
        <v>449</v>
      </c>
      <c r="F36" s="163" t="s">
        <v>449</v>
      </c>
      <c r="G36" s="163" t="s">
        <v>450</v>
      </c>
      <c r="H36" s="163" t="s">
        <v>450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267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347</v>
      </c>
      <c r="D39" s="199"/>
      <c r="E39" s="199" t="s">
        <v>531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532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524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529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530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535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536</v>
      </c>
      <c r="D46" s="202" t="s">
        <v>534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360</v>
      </c>
      <c r="K46" s="199"/>
      <c r="L46" s="199"/>
      <c r="M46" s="199"/>
      <c r="N46" s="199"/>
      <c r="O46" s="200"/>
    </row>
    <row r="47" spans="2:28">
      <c r="B47" s="194"/>
      <c r="C47" s="201" t="s">
        <v>346</v>
      </c>
      <c r="D47" s="202" t="s">
        <v>534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579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543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518</v>
      </c>
      <c r="D54" s="181" t="s">
        <v>513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525</v>
      </c>
      <c r="D55" s="154" t="s">
        <v>515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537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520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521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514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519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526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533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>
      <c r="B67" s="184"/>
      <c r="C67" s="188" t="s">
        <v>359</v>
      </c>
      <c r="D67" s="154" t="s">
        <v>358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>
      <c r="B68" s="184"/>
      <c r="C68" s="188" t="s">
        <v>448</v>
      </c>
      <c r="D68" s="154" t="s">
        <v>447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>
      <c r="B69" s="184"/>
      <c r="C69" s="188" t="s">
        <v>605</v>
      </c>
      <c r="D69" s="154" t="s">
        <v>606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>
      <c r="B70" s="184"/>
      <c r="C70" s="193" t="s">
        <v>440</v>
      </c>
      <c r="D70" s="120" t="s">
        <v>538</v>
      </c>
      <c r="E70" s="164" t="s">
        <v>450</v>
      </c>
      <c r="F70" s="164" t="s">
        <v>450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/>
    <row r="72" spans="2:15" ht="15.75" customHeight="1">
      <c r="C72" s="354" t="s">
        <v>580</v>
      </c>
      <c r="D72" s="354"/>
      <c r="E72" s="354"/>
      <c r="F72" s="35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D1" zoomScale="80" zoomScaleNormal="80" workbookViewId="0">
      <selection activeCell="F14" sqref="F14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362</v>
      </c>
    </row>
    <row r="3" spans="2:26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367</v>
      </c>
      <c r="D5" s="54" t="str">
        <f>Netzbetreiber!$D$9</f>
        <v>Stadtwerke Lindau</v>
      </c>
      <c r="E5" s="131"/>
      <c r="H5" s="89" t="s">
        <v>495</v>
      </c>
      <c r="I5" s="132" t="s">
        <v>498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334</v>
      </c>
      <c r="D6" s="54" t="str">
        <f>Netzbetreiber!$D$28</f>
        <v>Angaben gelten für alle Netzgebiete</v>
      </c>
      <c r="E6" s="131"/>
      <c r="F6" s="131"/>
      <c r="I6" s="132" t="s">
        <v>508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485</v>
      </c>
      <c r="D7" s="54" t="str">
        <f>Netzbetreiber!$D$11</f>
        <v>9870006400004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45200</v>
      </c>
      <c r="E8" s="131"/>
      <c r="F8" s="131"/>
      <c r="H8" s="129" t="s">
        <v>493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492</v>
      </c>
      <c r="D10" s="135" t="s">
        <v>147</v>
      </c>
      <c r="E10" s="278" t="s">
        <v>510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635</v>
      </c>
      <c r="M10" s="151" t="s">
        <v>644</v>
      </c>
      <c r="N10" s="152" t="s">
        <v>645</v>
      </c>
      <c r="O10" s="152" t="s">
        <v>646</v>
      </c>
      <c r="P10" s="153" t="s">
        <v>647</v>
      </c>
      <c r="Q10" s="147" t="s">
        <v>636</v>
      </c>
      <c r="R10" s="137" t="s">
        <v>637</v>
      </c>
      <c r="S10" s="138" t="s">
        <v>638</v>
      </c>
      <c r="T10" s="138" t="s">
        <v>639</v>
      </c>
      <c r="U10" s="138" t="s">
        <v>640</v>
      </c>
      <c r="V10" s="138" t="s">
        <v>641</v>
      </c>
      <c r="W10" s="138" t="s">
        <v>642</v>
      </c>
      <c r="X10" s="139" t="s">
        <v>643</v>
      </c>
      <c r="Y10" s="306" t="s">
        <v>648</v>
      </c>
    </row>
    <row r="11" spans="2:26" ht="15.75" thickBot="1">
      <c r="B11" s="140" t="s">
        <v>494</v>
      </c>
      <c r="C11" s="141" t="s">
        <v>509</v>
      </c>
      <c r="D11" s="305" t="s">
        <v>248</v>
      </c>
      <c r="E11" s="165" t="s">
        <v>516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Angaben gelten für alle Netzgebiete</v>
      </c>
      <c r="D12" s="63" t="s">
        <v>248</v>
      </c>
      <c r="E12" s="166" t="s">
        <v>51</v>
      </c>
      <c r="F12" s="308" t="str">
        <f>VLOOKUP($E12,'BDEW-Standard'!$B$3:$M$158,F$9,0)</f>
        <v>G13</v>
      </c>
      <c r="H12" s="279">
        <f>ROUND(VLOOKUP($E12,'[1]BDEW-Standard'!$B$3:$M$158,H$9,0),7)</f>
        <v>3.0217399</v>
      </c>
      <c r="I12" s="279">
        <f>ROUND(VLOOKUP($E12,'[1]BDEW-Standard'!$B$3:$M$158,I$9,0),7)</f>
        <v>-37.182360000000003</v>
      </c>
      <c r="J12" s="279">
        <f>ROUND(VLOOKUP($E12,'[1]BDEW-Standard'!$B$3:$M$158,J$9,0),7)</f>
        <v>5.6477170000000001</v>
      </c>
      <c r="K12" s="279">
        <f>ROUND(VLOOKUP($E12,'[1]BDEW-Standard'!$B$3:$M$158,K$9,0),7)</f>
        <v>9.5626199999999995E-2</v>
      </c>
      <c r="L12" s="280">
        <f>ROUND(VLOOKUP($E12,'[1]BDEW-Standard'!$B$3:$M$158,L$9,0),1)</f>
        <v>40</v>
      </c>
      <c r="M12" s="279">
        <f>ROUND(VLOOKUP($E12,'[1]BDEW-Standard'!$B$3:$M$158,M$9,0),7)</f>
        <v>0</v>
      </c>
      <c r="N12" s="279">
        <f>ROUND(VLOOKUP($E12,'[1]BDEW-Standard'!$B$3:$M$158,N$9,0),7)</f>
        <v>0</v>
      </c>
      <c r="O12" s="279">
        <f>ROUND(VLOOKUP($E12,'[1]BDEW-Standard'!$B$3:$M$158,O$9,0),7)</f>
        <v>0</v>
      </c>
      <c r="P12" s="279">
        <f>ROUND(VLOOKUP($E12,'[1]BDEW-Standard'!$B$3:$M$158,P$9,0),7)</f>
        <v>0</v>
      </c>
      <c r="Q12" s="281">
        <f t="shared" ref="Q12:Q26" si="1">($H12/(1+($I12/($Q$9-$L12))^$J12)+$K12)+MAX($M12*$Q$9+$N12,$O12*$Q$9+$P12)</f>
        <v>1.0018840312810888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Angaben gelten für alle Netzgebiete</v>
      </c>
      <c r="D13" s="63" t="s">
        <v>248</v>
      </c>
      <c r="E13" s="166" t="s">
        <v>61</v>
      </c>
      <c r="F13" s="308" t="str">
        <f>VLOOKUP($E13,'BDEW-Standard'!$B$3:$M$158,F$9,0)</f>
        <v>G23</v>
      </c>
      <c r="H13" s="279">
        <f>ROUND(VLOOKUP($E13,'[1]BDEW-Standard'!$B$3:$M$158,H$9,0),7)</f>
        <v>2.3548083000000002</v>
      </c>
      <c r="I13" s="279">
        <f>ROUND(VLOOKUP($E13,'[1]BDEW-Standard'!$B$3:$M$158,I$9,0),7)</f>
        <v>-34.715029899999998</v>
      </c>
      <c r="J13" s="279">
        <f>ROUND(VLOOKUP($E13,'[1]BDEW-Standard'!$B$3:$M$158,J$9,0),7)</f>
        <v>5.8675639000000004</v>
      </c>
      <c r="K13" s="279">
        <f>ROUND(VLOOKUP($E13,'[1]BDEW-Standard'!$B$3:$M$158,K$9,0),7)</f>
        <v>0.12524099999999999</v>
      </c>
      <c r="L13" s="280">
        <f>ROUND(VLOOKUP($E13,'[1]BDEW-Standard'!$B$3:$M$158,L$9,0),1)</f>
        <v>40</v>
      </c>
      <c r="M13" s="279">
        <f>ROUND(VLOOKUP($E13,'[1]BDEW-Standard'!$B$3:$M$158,M$9,0),7)</f>
        <v>0</v>
      </c>
      <c r="N13" s="279">
        <f>ROUND(VLOOKUP($E13,'[1]BDEW-Standard'!$B$3:$M$158,N$9,0),7)</f>
        <v>0</v>
      </c>
      <c r="O13" s="279">
        <f>ROUND(VLOOKUP($E13,'[1]BDEW-Standard'!$B$3:$M$158,O$9,0),7)</f>
        <v>0</v>
      </c>
      <c r="P13" s="279">
        <f>ROUND(VLOOKUP($E13,'[1]BDEW-Standard'!$B$3:$M$158,P$9,0),7)</f>
        <v>0</v>
      </c>
      <c r="Q13" s="281">
        <f t="shared" si="1"/>
        <v>1.0265751969480519</v>
      </c>
      <c r="R13" s="282">
        <f>ROUND(VLOOKUP(MID($E13,4,3),'Wochentag F(WT)'!$B$7:$J$22,R$9,0),4)</f>
        <v>1</v>
      </c>
      <c r="S13" s="282">
        <f>ROUND(VLOOKUP(MID($E13,4,3),'Wochentag F(WT)'!$B$7:$J$22,S$9,0),4)</f>
        <v>1</v>
      </c>
      <c r="T13" s="282">
        <f>ROUND(VLOOKUP(MID($E13,4,3),'Wochentag F(WT)'!$B$7:$J$22,T$9,0),4)</f>
        <v>1</v>
      </c>
      <c r="U13" s="282">
        <f>ROUND(VLOOKUP(MID($E13,4,3),'Wochentag F(WT)'!$B$7:$J$22,U$9,0),4)</f>
        <v>1</v>
      </c>
      <c r="V13" s="282">
        <f>ROUND(VLOOKUP(MID($E13,4,3),'Wochentag F(WT)'!$B$7:$J$22,V$9,0),4)</f>
        <v>1</v>
      </c>
      <c r="W13" s="282">
        <f>ROUND(VLOOKUP(MID($E13,4,3),'Wochentag F(WT)'!$B$7:$J$22,W$9,0),4)</f>
        <v>1</v>
      </c>
      <c r="X13" s="283">
        <f t="shared" ref="X13:X26" si="2">7-SUM(R13:W13)</f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Angaben gelten für alle Netzgebiete</v>
      </c>
      <c r="D14" s="63" t="s">
        <v>248</v>
      </c>
      <c r="E14" s="166" t="s">
        <v>667</v>
      </c>
      <c r="F14" s="308" t="str">
        <f>VLOOKUP($E14,'BDEW-Standard'!$B$3:$M$94,F$9,0)</f>
        <v>BA3</v>
      </c>
      <c r="H14" s="279">
        <f>ROUND(VLOOKUP($E14,'[1]BDEW-Standard'!$B$3:$M$158,H$9,0),7)</f>
        <v>0.62619619999999998</v>
      </c>
      <c r="I14" s="279">
        <f>ROUND(VLOOKUP($E14,'[1]BDEW-Standard'!$B$3:$M$158,I$9,0),7)</f>
        <v>-33</v>
      </c>
      <c r="J14" s="279">
        <f>ROUND(VLOOKUP($E14,'[1]BDEW-Standard'!$B$3:$M$158,J$9,0),7)</f>
        <v>5.7212303000000002</v>
      </c>
      <c r="K14" s="279">
        <f>ROUND(VLOOKUP($E14,'[1]BDEW-Standard'!$B$3:$M$158,K$9,0),7)</f>
        <v>0.78556550000000003</v>
      </c>
      <c r="L14" s="280">
        <f>ROUND(VLOOKUP($E14,'[1]BDEW-Standard'!$B$3:$M$158,L$9,0),1)</f>
        <v>40</v>
      </c>
      <c r="M14" s="279">
        <f>ROUND(VLOOKUP($E14,'[1]BDEW-Standard'!$B$3:$M$158,M$9,0),7)</f>
        <v>0</v>
      </c>
      <c r="N14" s="279">
        <f>ROUND(VLOOKUP($E14,'[1]BDEW-Standard'!$B$3:$M$158,N$9,0),7)</f>
        <v>0</v>
      </c>
      <c r="O14" s="279">
        <f>ROUND(VLOOKUP($E14,'[1]BDEW-Standard'!$B$3:$M$158,O$9,0),7)</f>
        <v>0</v>
      </c>
      <c r="P14" s="279">
        <f>ROUND(VLOOKUP($E14,'[1]BDEW-Standard'!$B$3:$M$158,P$9,0),7)</f>
        <v>0</v>
      </c>
      <c r="Q14" s="281">
        <f t="shared" si="1"/>
        <v>1.0711738317583412</v>
      </c>
      <c r="R14" s="282">
        <f>ROUND(VLOOKUP(MID($E14,4,3),'Wochentag F(WT)'!$B$7:$J$22,R$9,0),4)</f>
        <v>1.0848</v>
      </c>
      <c r="S14" s="282">
        <f>ROUND(VLOOKUP(MID($E14,4,3),'Wochentag F(WT)'!$B$7:$J$22,S$9,0),4)</f>
        <v>1.1211</v>
      </c>
      <c r="T14" s="282">
        <f>ROUND(VLOOKUP(MID($E14,4,3),'Wochentag F(WT)'!$B$7:$J$22,T$9,0),4)</f>
        <v>1.0769</v>
      </c>
      <c r="U14" s="282">
        <f>ROUND(VLOOKUP(MID($E14,4,3),'Wochentag F(WT)'!$B$7:$J$22,U$9,0),4)</f>
        <v>1.1353</v>
      </c>
      <c r="V14" s="282">
        <f>ROUND(VLOOKUP(MID($E14,4,3),'Wochentag F(WT)'!$B$7:$J$22,V$9,0),4)</f>
        <v>1.1402000000000001</v>
      </c>
      <c r="W14" s="282">
        <f>ROUND(VLOOKUP(MID($E14,4,3),'Wochentag F(WT)'!$B$7:$J$22,W$9,0),4)</f>
        <v>0.48520000000000002</v>
      </c>
      <c r="X14" s="283">
        <f t="shared" si="2"/>
        <v>0.95650000000000013</v>
      </c>
      <c r="Y14" s="304"/>
      <c r="Z14" s="213"/>
    </row>
    <row r="15" spans="2:26" s="144" customFormat="1">
      <c r="B15" s="145">
        <v>4</v>
      </c>
      <c r="C15" s="146" t="str">
        <f t="shared" si="0"/>
        <v>Angaben gelten für alle Netzgebiete</v>
      </c>
      <c r="D15" s="63" t="s">
        <v>248</v>
      </c>
      <c r="E15" s="166" t="s">
        <v>668</v>
      </c>
      <c r="F15" s="308" t="str">
        <f>VLOOKUP($E15,'BDEW-Standard'!$B$3:$M$94,F$9,0)</f>
        <v>BD3</v>
      </c>
      <c r="H15" s="279">
        <f>ROUND(VLOOKUP($E15,'[1]BDEW-Standard'!$B$3:$M$158,H$9,0),7)</f>
        <v>2.9177027</v>
      </c>
      <c r="I15" s="279">
        <f>ROUND(VLOOKUP($E15,'[1]BDEW-Standard'!$B$3:$M$158,I$9,0),7)</f>
        <v>-36.179411700000003</v>
      </c>
      <c r="J15" s="279">
        <f>ROUND(VLOOKUP($E15,'[1]BDEW-Standard'!$B$3:$M$158,J$9,0),7)</f>
        <v>5.9265162</v>
      </c>
      <c r="K15" s="279">
        <f>ROUND(VLOOKUP($E15,'[1]BDEW-Standard'!$B$3:$M$158,K$9,0),7)</f>
        <v>0.11519119999999999</v>
      </c>
      <c r="L15" s="280">
        <f>ROUND(VLOOKUP($E15,'[1]BDEW-Standard'!$B$3:$M$158,L$9,0),1)</f>
        <v>40</v>
      </c>
      <c r="M15" s="279">
        <f>ROUND(VLOOKUP($E15,'[1]BDEW-Standard'!$B$3:$M$158,M$9,0),7)</f>
        <v>0</v>
      </c>
      <c r="N15" s="279">
        <f>ROUND(VLOOKUP($E15,'[1]BDEW-Standard'!$B$3:$M$158,N$9,0),7)</f>
        <v>0</v>
      </c>
      <c r="O15" s="279">
        <f>ROUND(VLOOKUP($E15,'[1]BDEW-Standard'!$B$3:$M$158,O$9,0),7)</f>
        <v>0</v>
      </c>
      <c r="P15" s="279">
        <f>ROUND(VLOOKUP($E15,'[1]BDEW-Standard'!$B$3:$M$158,P$9,0),7)</f>
        <v>0</v>
      </c>
      <c r="Q15" s="281">
        <f t="shared" si="1"/>
        <v>1.0656106174494469</v>
      </c>
      <c r="R15" s="282">
        <f>ROUND(VLOOKUP(MID($E15,4,3),'Wochentag F(WT)'!$B$7:$J$22,R$9,0),4)</f>
        <v>1.1052</v>
      </c>
      <c r="S15" s="282">
        <f>ROUND(VLOOKUP(MID($E15,4,3),'Wochentag F(WT)'!$B$7:$J$22,S$9,0),4)</f>
        <v>1.0857000000000001</v>
      </c>
      <c r="T15" s="282">
        <f>ROUND(VLOOKUP(MID($E15,4,3),'Wochentag F(WT)'!$B$7:$J$22,T$9,0),4)</f>
        <v>1.0378000000000001</v>
      </c>
      <c r="U15" s="282">
        <f>ROUND(VLOOKUP(MID($E15,4,3),'Wochentag F(WT)'!$B$7:$J$22,U$9,0),4)</f>
        <v>1.0622</v>
      </c>
      <c r="V15" s="282">
        <f>ROUND(VLOOKUP(MID($E15,4,3),'Wochentag F(WT)'!$B$7:$J$22,V$9,0),4)</f>
        <v>1.0266</v>
      </c>
      <c r="W15" s="282">
        <f>ROUND(VLOOKUP(MID($E15,4,3),'Wochentag F(WT)'!$B$7:$J$22,W$9,0),4)</f>
        <v>0.76290000000000002</v>
      </c>
      <c r="X15" s="283">
        <f t="shared" si="2"/>
        <v>0.91959999999999997</v>
      </c>
      <c r="Y15" s="304"/>
      <c r="Z15" s="213"/>
    </row>
    <row r="16" spans="2:26" s="144" customFormat="1">
      <c r="B16" s="145">
        <v>5</v>
      </c>
      <c r="C16" s="146" t="str">
        <f t="shared" si="0"/>
        <v>Angaben gelten für alle Netzgebiete</v>
      </c>
      <c r="D16" s="63" t="s">
        <v>248</v>
      </c>
      <c r="E16" s="166" t="s">
        <v>669</v>
      </c>
      <c r="F16" s="308" t="str">
        <f>VLOOKUP($E16,'BDEW-Standard'!$B$3:$M$94,F$9,0)</f>
        <v>BH3</v>
      </c>
      <c r="H16" s="279">
        <f>ROUND(VLOOKUP($E16,'[1]BDEW-Standard'!$B$3:$M$158,H$9,0),7)</f>
        <v>2.0102471999999998</v>
      </c>
      <c r="I16" s="279">
        <f>ROUND(VLOOKUP($E16,'[1]BDEW-Standard'!$B$3:$M$158,I$9,0),7)</f>
        <v>-35.253212400000002</v>
      </c>
      <c r="J16" s="279">
        <f>ROUND(VLOOKUP($E16,'[1]BDEW-Standard'!$B$3:$M$158,J$9,0),7)</f>
        <v>6.1544406</v>
      </c>
      <c r="K16" s="279">
        <f>ROUND(VLOOKUP($E16,'[1]BDEW-Standard'!$B$3:$M$158,K$9,0),7)</f>
        <v>0.32947409999999999</v>
      </c>
      <c r="L16" s="280">
        <f>ROUND(VLOOKUP($E16,'[1]BDEW-Standard'!$B$3:$M$158,L$9,0),1)</f>
        <v>40</v>
      </c>
      <c r="M16" s="279">
        <f>ROUND(VLOOKUP($E16,'[1]BDEW-Standard'!$B$3:$M$158,M$9,0),7)</f>
        <v>0</v>
      </c>
      <c r="N16" s="279">
        <f>ROUND(VLOOKUP($E16,'[1]BDEW-Standard'!$B$3:$M$158,N$9,0),7)</f>
        <v>0</v>
      </c>
      <c r="O16" s="279">
        <f>ROUND(VLOOKUP($E16,'[1]BDEW-Standard'!$B$3:$M$158,O$9,0),7)</f>
        <v>0</v>
      </c>
      <c r="P16" s="279">
        <f>ROUND(VLOOKUP($E16,'[1]BDEW-Standard'!$B$3:$M$158,P$9,0),7)</f>
        <v>0</v>
      </c>
      <c r="Q16" s="281">
        <f t="shared" si="1"/>
        <v>1.0436896084076008</v>
      </c>
      <c r="R16" s="282">
        <f>ROUND(VLOOKUP(MID($E16,4,3),'Wochentag F(WT)'!$B$7:$J$22,R$9,0),4)</f>
        <v>0.97670000000000001</v>
      </c>
      <c r="S16" s="282">
        <f>ROUND(VLOOKUP(MID($E16,4,3),'Wochentag F(WT)'!$B$7:$J$22,S$9,0),4)</f>
        <v>1.0388999999999999</v>
      </c>
      <c r="T16" s="282">
        <f>ROUND(VLOOKUP(MID($E16,4,3),'Wochentag F(WT)'!$B$7:$J$22,T$9,0),4)</f>
        <v>1.0027999999999999</v>
      </c>
      <c r="U16" s="282">
        <f>ROUND(VLOOKUP(MID($E16,4,3),'Wochentag F(WT)'!$B$7:$J$22,U$9,0),4)</f>
        <v>1.0162</v>
      </c>
      <c r="V16" s="282">
        <f>ROUND(VLOOKUP(MID($E16,4,3),'Wochentag F(WT)'!$B$7:$J$22,V$9,0),4)</f>
        <v>1.0024</v>
      </c>
      <c r="W16" s="282">
        <f>ROUND(VLOOKUP(MID($E16,4,3),'Wochentag F(WT)'!$B$7:$J$22,W$9,0),4)</f>
        <v>1.0043</v>
      </c>
      <c r="X16" s="283">
        <f t="shared" si="2"/>
        <v>0.95870000000000122</v>
      </c>
      <c r="Y16" s="304"/>
      <c r="Z16" s="213"/>
    </row>
    <row r="17" spans="2:26" s="144" customFormat="1">
      <c r="B17" s="145">
        <v>6</v>
      </c>
      <c r="C17" s="146" t="str">
        <f t="shared" si="0"/>
        <v>Angaben gelten für alle Netzgebiete</v>
      </c>
      <c r="D17" s="63" t="s">
        <v>248</v>
      </c>
      <c r="E17" s="166" t="s">
        <v>670</v>
      </c>
      <c r="F17" s="308" t="str">
        <f>VLOOKUP($E17,'BDEW-Standard'!$B$3:$M$94,F$9,0)</f>
        <v>GA3</v>
      </c>
      <c r="H17" s="279">
        <f>ROUND(VLOOKUP($E17,'[1]BDEW-Standard'!$B$3:$M$158,H$9,0),7)</f>
        <v>2.2850164999999998</v>
      </c>
      <c r="I17" s="279">
        <f>ROUND(VLOOKUP($E17,'[1]BDEW-Standard'!$B$3:$M$158,I$9,0),7)</f>
        <v>-36.287858399999998</v>
      </c>
      <c r="J17" s="279">
        <f>ROUND(VLOOKUP($E17,'[1]BDEW-Standard'!$B$3:$M$158,J$9,0),7)</f>
        <v>6.5885125999999996</v>
      </c>
      <c r="K17" s="279">
        <f>ROUND(VLOOKUP($E17,'[1]BDEW-Standard'!$B$3:$M$158,K$9,0),7)</f>
        <v>0.31505349999999999</v>
      </c>
      <c r="L17" s="280">
        <f>ROUND(VLOOKUP($E17,'[1]BDEW-Standard'!$B$3:$M$158,L$9,0),1)</f>
        <v>40</v>
      </c>
      <c r="M17" s="279">
        <f>ROUND(VLOOKUP($E17,'[1]BDEW-Standard'!$B$3:$M$158,M$9,0),7)</f>
        <v>0</v>
      </c>
      <c r="N17" s="279">
        <f>ROUND(VLOOKUP($E17,'[1]BDEW-Standard'!$B$3:$M$158,N$9,0),7)</f>
        <v>0</v>
      </c>
      <c r="O17" s="279">
        <f>ROUND(VLOOKUP($E17,'[1]BDEW-Standard'!$B$3:$M$158,O$9,0),7)</f>
        <v>0</v>
      </c>
      <c r="P17" s="279">
        <f>ROUND(VLOOKUP($E17,'[1]BDEW-Standard'!$B$3:$M$158,P$9,0),7)</f>
        <v>0</v>
      </c>
      <c r="Q17" s="281">
        <f t="shared" si="1"/>
        <v>1.0096183914256316</v>
      </c>
      <c r="R17" s="282">
        <f>ROUND(VLOOKUP(MID($E17,4,3),'Wochentag F(WT)'!$B$7:$J$22,R$9,0),4)</f>
        <v>0.93220000000000003</v>
      </c>
      <c r="S17" s="282">
        <f>ROUND(VLOOKUP(MID($E17,4,3),'Wochentag F(WT)'!$B$7:$J$22,S$9,0),4)</f>
        <v>0.98939999999999995</v>
      </c>
      <c r="T17" s="282">
        <f>ROUND(VLOOKUP(MID($E17,4,3),'Wochentag F(WT)'!$B$7:$J$22,T$9,0),4)</f>
        <v>1.0033000000000001</v>
      </c>
      <c r="U17" s="282">
        <f>ROUND(VLOOKUP(MID($E17,4,3),'Wochentag F(WT)'!$B$7:$J$22,U$9,0),4)</f>
        <v>1.0108999999999999</v>
      </c>
      <c r="V17" s="282">
        <f>ROUND(VLOOKUP(MID($E17,4,3),'Wochentag F(WT)'!$B$7:$J$22,V$9,0),4)</f>
        <v>1.018</v>
      </c>
      <c r="W17" s="282">
        <f>ROUND(VLOOKUP(MID($E17,4,3),'Wochentag F(WT)'!$B$7:$J$22,W$9,0),4)</f>
        <v>1.0356000000000001</v>
      </c>
      <c r="X17" s="283">
        <f t="shared" si="2"/>
        <v>1.0106000000000002</v>
      </c>
      <c r="Y17" s="304"/>
      <c r="Z17" s="213"/>
    </row>
    <row r="18" spans="2:26" s="144" customFormat="1">
      <c r="B18" s="145">
        <v>7</v>
      </c>
      <c r="C18" s="146" t="str">
        <f t="shared" si="0"/>
        <v>Angaben gelten für alle Netzgebiete</v>
      </c>
      <c r="D18" s="63" t="s">
        <v>248</v>
      </c>
      <c r="E18" s="166" t="s">
        <v>671</v>
      </c>
      <c r="F18" s="308" t="str">
        <f>VLOOKUP($E18,'BDEW-Standard'!$B$3:$M$94,F$9,0)</f>
        <v>GB3</v>
      </c>
      <c r="H18" s="279">
        <f>ROUND(VLOOKUP($E18,'[1]BDEW-Standard'!$B$3:$M$158,H$9,0),7)</f>
        <v>3.2572741999999999</v>
      </c>
      <c r="I18" s="279">
        <f>ROUND(VLOOKUP($E18,'[1]BDEW-Standard'!$B$3:$M$158,I$9,0),7)</f>
        <v>-37.5</v>
      </c>
      <c r="J18" s="279">
        <f>ROUND(VLOOKUP($E18,'[1]BDEW-Standard'!$B$3:$M$158,J$9,0),7)</f>
        <v>6.3462148000000003</v>
      </c>
      <c r="K18" s="279">
        <f>ROUND(VLOOKUP($E18,'[1]BDEW-Standard'!$B$3:$M$158,K$9,0),7)</f>
        <v>8.6622699999999997E-2</v>
      </c>
      <c r="L18" s="280">
        <f>ROUND(VLOOKUP($E18,'[1]BDEW-Standard'!$B$3:$M$158,L$9,0),1)</f>
        <v>40</v>
      </c>
      <c r="M18" s="279">
        <f>ROUND(VLOOKUP($E18,'[1]BDEW-Standard'!$B$3:$M$158,M$9,0),7)</f>
        <v>0</v>
      </c>
      <c r="N18" s="279">
        <f>ROUND(VLOOKUP($E18,'[1]BDEW-Standard'!$B$3:$M$158,N$9,0),7)</f>
        <v>0</v>
      </c>
      <c r="O18" s="279">
        <f>ROUND(VLOOKUP($E18,'[1]BDEW-Standard'!$B$3:$M$158,O$9,0),7)</f>
        <v>0</v>
      </c>
      <c r="P18" s="279">
        <f>ROUND(VLOOKUP($E18,'[1]BDEW-Standard'!$B$3:$M$158,P$9,0),7)</f>
        <v>0</v>
      </c>
      <c r="Q18" s="281">
        <f t="shared" si="1"/>
        <v>0.9584556323619029</v>
      </c>
      <c r="R18" s="282">
        <f>ROUND(VLOOKUP(MID($E18,4,3),'Wochentag F(WT)'!$B$7:$J$22,R$9,0),4)</f>
        <v>0.98970000000000002</v>
      </c>
      <c r="S18" s="282">
        <f>ROUND(VLOOKUP(MID($E18,4,3),'Wochentag F(WT)'!$B$7:$J$22,S$9,0),4)</f>
        <v>0.9627</v>
      </c>
      <c r="T18" s="282">
        <f>ROUND(VLOOKUP(MID($E18,4,3),'Wochentag F(WT)'!$B$7:$J$22,T$9,0),4)</f>
        <v>1.0507</v>
      </c>
      <c r="U18" s="282">
        <f>ROUND(VLOOKUP(MID($E18,4,3),'Wochentag F(WT)'!$B$7:$J$22,U$9,0),4)</f>
        <v>1.0551999999999999</v>
      </c>
      <c r="V18" s="282">
        <f>ROUND(VLOOKUP(MID($E18,4,3),'Wochentag F(WT)'!$B$7:$J$22,V$9,0),4)</f>
        <v>1.0297000000000001</v>
      </c>
      <c r="W18" s="282">
        <f>ROUND(VLOOKUP(MID($E18,4,3),'Wochentag F(WT)'!$B$7:$J$22,W$9,0),4)</f>
        <v>0.97670000000000001</v>
      </c>
      <c r="X18" s="283">
        <f t="shared" si="2"/>
        <v>0.9352999999999998</v>
      </c>
      <c r="Y18" s="304"/>
      <c r="Z18" s="213"/>
    </row>
    <row r="19" spans="2:26" s="144" customFormat="1">
      <c r="B19" s="145">
        <v>8</v>
      </c>
      <c r="C19" s="146" t="str">
        <f t="shared" si="0"/>
        <v>Angaben gelten für alle Netzgebiete</v>
      </c>
      <c r="D19" s="63" t="s">
        <v>248</v>
      </c>
      <c r="E19" s="166" t="s">
        <v>672</v>
      </c>
      <c r="F19" s="308" t="str">
        <f>VLOOKUP($E19,'BDEW-Standard'!$B$3:$M$94,F$9,0)</f>
        <v>HA3</v>
      </c>
      <c r="H19" s="279">
        <f>ROUND(VLOOKUP($E19,'[1]BDEW-Standard'!$B$3:$M$158,H$9,0),7)</f>
        <v>3.5811213999999998</v>
      </c>
      <c r="I19" s="279">
        <f>ROUND(VLOOKUP($E19,'[1]BDEW-Standard'!$B$3:$M$158,I$9,0),7)</f>
        <v>-36.965006500000001</v>
      </c>
      <c r="J19" s="279">
        <f>ROUND(VLOOKUP($E19,'[1]BDEW-Standard'!$B$3:$M$158,J$9,0),7)</f>
        <v>7.2256947</v>
      </c>
      <c r="K19" s="279">
        <f>ROUND(VLOOKUP($E19,'[1]BDEW-Standard'!$B$3:$M$158,K$9,0),7)</f>
        <v>4.4841600000000002E-2</v>
      </c>
      <c r="L19" s="280">
        <f>ROUND(VLOOKUP($E19,'[1]BDEW-Standard'!$B$3:$M$158,L$9,0),1)</f>
        <v>40</v>
      </c>
      <c r="M19" s="279">
        <f>ROUND(VLOOKUP($E19,'[1]BDEW-Standard'!$B$3:$M$158,M$9,0),7)</f>
        <v>0</v>
      </c>
      <c r="N19" s="279">
        <f>ROUND(VLOOKUP($E19,'[1]BDEW-Standard'!$B$3:$M$158,N$9,0),7)</f>
        <v>0</v>
      </c>
      <c r="O19" s="279">
        <f>ROUND(VLOOKUP($E19,'[1]BDEW-Standard'!$B$3:$M$158,O$9,0),7)</f>
        <v>0</v>
      </c>
      <c r="P19" s="279">
        <f>ROUND(VLOOKUP($E19,'[1]BDEW-Standard'!$B$3:$M$158,P$9,0),7)</f>
        <v>0</v>
      </c>
      <c r="Q19" s="281">
        <f t="shared" si="1"/>
        <v>0.97852945357176691</v>
      </c>
      <c r="R19" s="282">
        <f>ROUND(VLOOKUP(MID($E19,4,3),'Wochentag F(WT)'!$B$7:$J$22,R$9,0),4)</f>
        <v>1.0358000000000001</v>
      </c>
      <c r="S19" s="282">
        <f>ROUND(VLOOKUP(MID($E19,4,3),'Wochentag F(WT)'!$B$7:$J$22,S$9,0),4)</f>
        <v>1.0232000000000001</v>
      </c>
      <c r="T19" s="282">
        <f>ROUND(VLOOKUP(MID($E19,4,3),'Wochentag F(WT)'!$B$7:$J$22,T$9,0),4)</f>
        <v>1.0251999999999999</v>
      </c>
      <c r="U19" s="282">
        <f>ROUND(VLOOKUP(MID($E19,4,3),'Wochentag F(WT)'!$B$7:$J$22,U$9,0),4)</f>
        <v>1.0295000000000001</v>
      </c>
      <c r="V19" s="282">
        <f>ROUND(VLOOKUP(MID($E19,4,3),'Wochentag F(WT)'!$B$7:$J$22,V$9,0),4)</f>
        <v>1.0253000000000001</v>
      </c>
      <c r="W19" s="282">
        <f>ROUND(VLOOKUP(MID($E19,4,3),'Wochentag F(WT)'!$B$7:$J$22,W$9,0),4)</f>
        <v>0.96750000000000003</v>
      </c>
      <c r="X19" s="283">
        <f t="shared" si="2"/>
        <v>0.89350000000000041</v>
      </c>
      <c r="Y19" s="304"/>
      <c r="Z19" s="213"/>
    </row>
    <row r="20" spans="2:26" s="144" customFormat="1">
      <c r="B20" s="145">
        <v>9</v>
      </c>
      <c r="C20" s="146" t="str">
        <f t="shared" si="0"/>
        <v>Angaben gelten für alle Netzgebiete</v>
      </c>
      <c r="D20" s="63" t="s">
        <v>248</v>
      </c>
      <c r="E20" s="166" t="s">
        <v>673</v>
      </c>
      <c r="F20" s="308" t="str">
        <f>VLOOKUP($E20,'BDEW-Standard'!$B$3:$M$94,F$9,0)</f>
        <v>HD3</v>
      </c>
      <c r="H20" s="279">
        <f>ROUND(VLOOKUP($E20,'[1]BDEW-Standard'!$B$3:$M$158,H$9,0),7)</f>
        <v>2.5792510000000002</v>
      </c>
      <c r="I20" s="279">
        <f>ROUND(VLOOKUP($E20,'[1]BDEW-Standard'!$B$3:$M$158,I$9,0),7)</f>
        <v>-35.681614400000001</v>
      </c>
      <c r="J20" s="279">
        <f>ROUND(VLOOKUP($E20,'[1]BDEW-Standard'!$B$3:$M$158,J$9,0),7)</f>
        <v>6.6857975999999999</v>
      </c>
      <c r="K20" s="279">
        <f>ROUND(VLOOKUP($E20,'[1]BDEW-Standard'!$B$3:$M$158,K$9,0),7)</f>
        <v>0.19955410000000001</v>
      </c>
      <c r="L20" s="280">
        <f>ROUND(VLOOKUP($E20,'[1]BDEW-Standard'!$B$3:$M$158,L$9,0),1)</f>
        <v>40</v>
      </c>
      <c r="M20" s="279">
        <f>ROUND(VLOOKUP($E20,'[1]BDEW-Standard'!$B$3:$M$158,M$9,0),7)</f>
        <v>0</v>
      </c>
      <c r="N20" s="279">
        <f>ROUND(VLOOKUP($E20,'[1]BDEW-Standard'!$B$3:$M$158,N$9,0),7)</f>
        <v>0</v>
      </c>
      <c r="O20" s="279">
        <f>ROUND(VLOOKUP($E20,'[1]BDEW-Standard'!$B$3:$M$158,O$9,0),7)</f>
        <v>0</v>
      </c>
      <c r="P20" s="279">
        <f>ROUND(VLOOKUP($E20,'[1]BDEW-Standard'!$B$3:$M$158,P$9,0),7)</f>
        <v>0</v>
      </c>
      <c r="Q20" s="281">
        <f t="shared" si="1"/>
        <v>1.0393994293439688</v>
      </c>
      <c r="R20" s="282">
        <f>ROUND(VLOOKUP(MID($E20,4,3),'Wochentag F(WT)'!$B$7:$J$22,R$9,0),4)</f>
        <v>1.03</v>
      </c>
      <c r="S20" s="282">
        <f>ROUND(VLOOKUP(MID($E20,4,3),'Wochentag F(WT)'!$B$7:$J$22,S$9,0),4)</f>
        <v>1.03</v>
      </c>
      <c r="T20" s="282">
        <f>ROUND(VLOOKUP(MID($E20,4,3),'Wochentag F(WT)'!$B$7:$J$22,T$9,0),4)</f>
        <v>1.02</v>
      </c>
      <c r="U20" s="282">
        <f>ROUND(VLOOKUP(MID($E20,4,3),'Wochentag F(WT)'!$B$7:$J$22,U$9,0),4)</f>
        <v>1.03</v>
      </c>
      <c r="V20" s="282">
        <f>ROUND(VLOOKUP(MID($E20,4,3),'Wochentag F(WT)'!$B$7:$J$22,V$9,0),4)</f>
        <v>1.01</v>
      </c>
      <c r="W20" s="282">
        <f>ROUND(VLOOKUP(MID($E20,4,3),'Wochentag F(WT)'!$B$7:$J$22,W$9,0),4)</f>
        <v>0.93</v>
      </c>
      <c r="X20" s="283">
        <f t="shared" si="2"/>
        <v>0.95000000000000018</v>
      </c>
      <c r="Y20" s="304"/>
      <c r="Z20" s="213"/>
    </row>
    <row r="21" spans="2:26" s="144" customFormat="1">
      <c r="B21" s="145">
        <v>10</v>
      </c>
      <c r="C21" s="146" t="str">
        <f t="shared" si="0"/>
        <v>Angaben gelten für alle Netzgebiete</v>
      </c>
      <c r="D21" s="63" t="s">
        <v>248</v>
      </c>
      <c r="E21" s="166" t="s">
        <v>674</v>
      </c>
      <c r="F21" s="308" t="str">
        <f>VLOOKUP($E21,'BDEW-Standard'!$B$3:$M$94,F$9,0)</f>
        <v>KO3</v>
      </c>
      <c r="H21" s="279">
        <f>ROUND(VLOOKUP($E21,'[1]BDEW-Standard'!$B$3:$M$158,H$9,0),7)</f>
        <v>2.7172288</v>
      </c>
      <c r="I21" s="279">
        <f>ROUND(VLOOKUP($E21,'[1]BDEW-Standard'!$B$3:$M$158,I$9,0),7)</f>
        <v>-35.141256300000002</v>
      </c>
      <c r="J21" s="279">
        <f>ROUND(VLOOKUP($E21,'[1]BDEW-Standard'!$B$3:$M$158,J$9,0),7)</f>
        <v>7.1303394999999998</v>
      </c>
      <c r="K21" s="279">
        <f>ROUND(VLOOKUP($E21,'[1]BDEW-Standard'!$B$3:$M$158,K$9,0),7)</f>
        <v>0.14184720000000001</v>
      </c>
      <c r="L21" s="280">
        <f>ROUND(VLOOKUP($E21,'[1]BDEW-Standard'!$B$3:$M$158,L$9,0),1)</f>
        <v>40</v>
      </c>
      <c r="M21" s="279">
        <f>ROUND(VLOOKUP($E21,'[1]BDEW-Standard'!$B$3:$M$158,M$9,0),7)</f>
        <v>0</v>
      </c>
      <c r="N21" s="279">
        <f>ROUND(VLOOKUP($E21,'[1]BDEW-Standard'!$B$3:$M$158,N$9,0),7)</f>
        <v>0</v>
      </c>
      <c r="O21" s="279">
        <f>ROUND(VLOOKUP($E21,'[1]BDEW-Standard'!$B$3:$M$158,O$9,0),7)</f>
        <v>0</v>
      </c>
      <c r="P21" s="279">
        <f>ROUND(VLOOKUP($E21,'[1]BDEW-Standard'!$B$3:$M$158,P$9,0),7)</f>
        <v>0</v>
      </c>
      <c r="Q21" s="281">
        <f t="shared" si="1"/>
        <v>1.0630299199876638</v>
      </c>
      <c r="R21" s="282">
        <f>ROUND(VLOOKUP(MID($E21,4,3),'Wochentag F(WT)'!$B$7:$J$22,R$9,0),4)</f>
        <v>1.0354000000000001</v>
      </c>
      <c r="S21" s="282">
        <f>ROUND(VLOOKUP(MID($E21,4,3),'Wochentag F(WT)'!$B$7:$J$22,S$9,0),4)</f>
        <v>1.0523</v>
      </c>
      <c r="T21" s="282">
        <f>ROUND(VLOOKUP(MID($E21,4,3),'Wochentag F(WT)'!$B$7:$J$22,T$9,0),4)</f>
        <v>1.0448999999999999</v>
      </c>
      <c r="U21" s="282">
        <f>ROUND(VLOOKUP(MID($E21,4,3),'Wochentag F(WT)'!$B$7:$J$22,U$9,0),4)</f>
        <v>1.0494000000000001</v>
      </c>
      <c r="V21" s="282">
        <f>ROUND(VLOOKUP(MID($E21,4,3),'Wochentag F(WT)'!$B$7:$J$22,V$9,0),4)</f>
        <v>0.98850000000000005</v>
      </c>
      <c r="W21" s="282">
        <f>ROUND(VLOOKUP(MID($E21,4,3),'Wochentag F(WT)'!$B$7:$J$22,W$9,0),4)</f>
        <v>0.88600000000000001</v>
      </c>
      <c r="X21" s="283">
        <f t="shared" si="2"/>
        <v>0.94349999999999934</v>
      </c>
      <c r="Y21" s="304"/>
      <c r="Z21" s="213"/>
    </row>
    <row r="22" spans="2:26" s="144" customFormat="1">
      <c r="B22" s="145">
        <v>11</v>
      </c>
      <c r="C22" s="146" t="str">
        <f t="shared" si="0"/>
        <v>Angaben gelten für alle Netzgebiete</v>
      </c>
      <c r="D22" s="63" t="s">
        <v>248</v>
      </c>
      <c r="E22" s="166" t="s">
        <v>675</v>
      </c>
      <c r="F22" s="308" t="str">
        <f>VLOOKUP($E22,'BDEW-Standard'!$B$3:$M$94,F$9,0)</f>
        <v>MF3</v>
      </c>
      <c r="H22" s="279">
        <f>ROUND(VLOOKUP($E22,'[1]BDEW-Standard'!$B$3:$M$158,H$9,0),7)</f>
        <v>2.3877617999999998</v>
      </c>
      <c r="I22" s="279">
        <f>ROUND(VLOOKUP($E22,'[1]BDEW-Standard'!$B$3:$M$158,I$9,0),7)</f>
        <v>-34.721360500000003</v>
      </c>
      <c r="J22" s="279">
        <f>ROUND(VLOOKUP($E22,'[1]BDEW-Standard'!$B$3:$M$158,J$9,0),7)</f>
        <v>5.8164303999999998</v>
      </c>
      <c r="K22" s="279">
        <f>ROUND(VLOOKUP($E22,'[1]BDEW-Standard'!$B$3:$M$158,K$9,0),7)</f>
        <v>0.12081939999999999</v>
      </c>
      <c r="L22" s="280">
        <f>ROUND(VLOOKUP($E22,'[1]BDEW-Standard'!$B$3:$M$158,L$9,0),1)</f>
        <v>40</v>
      </c>
      <c r="M22" s="279">
        <f>ROUND(VLOOKUP($E22,'[1]BDEW-Standard'!$B$3:$M$158,M$9,0),7)</f>
        <v>0</v>
      </c>
      <c r="N22" s="279">
        <f>ROUND(VLOOKUP($E22,'[1]BDEW-Standard'!$B$3:$M$158,N$9,0),7)</f>
        <v>0</v>
      </c>
      <c r="O22" s="279">
        <f>ROUND(VLOOKUP($E22,'[1]BDEW-Standard'!$B$3:$M$158,O$9,0),7)</f>
        <v>0</v>
      </c>
      <c r="P22" s="279">
        <f>ROUND(VLOOKUP($E22,'[1]BDEW-Standard'!$B$3:$M$158,P$9,0),7)</f>
        <v>0</v>
      </c>
      <c r="Q22" s="281">
        <f t="shared" si="1"/>
        <v>1.0365184142102302</v>
      </c>
      <c r="R22" s="282">
        <f>ROUND(VLOOKUP(MID($E22,4,3),'Wochentag F(WT)'!$B$7:$J$22,R$9,0),4)</f>
        <v>1.0354000000000001</v>
      </c>
      <c r="S22" s="282">
        <f>ROUND(VLOOKUP(MID($E22,4,3),'Wochentag F(WT)'!$B$7:$J$22,S$9,0),4)</f>
        <v>1.0523</v>
      </c>
      <c r="T22" s="282">
        <f>ROUND(VLOOKUP(MID($E22,4,3),'Wochentag F(WT)'!$B$7:$J$22,T$9,0),4)</f>
        <v>1.0448999999999999</v>
      </c>
      <c r="U22" s="282">
        <f>ROUND(VLOOKUP(MID($E22,4,3),'Wochentag F(WT)'!$B$7:$J$22,U$9,0),4)</f>
        <v>1.0494000000000001</v>
      </c>
      <c r="V22" s="282">
        <f>ROUND(VLOOKUP(MID($E22,4,3),'Wochentag F(WT)'!$B$7:$J$22,V$9,0),4)</f>
        <v>0.98850000000000005</v>
      </c>
      <c r="W22" s="282">
        <f>ROUND(VLOOKUP(MID($E22,4,3),'Wochentag F(WT)'!$B$7:$J$22,W$9,0),4)</f>
        <v>0.88600000000000001</v>
      </c>
      <c r="X22" s="283">
        <f t="shared" si="2"/>
        <v>0.94349999999999934</v>
      </c>
      <c r="Y22" s="304"/>
      <c r="Z22" s="213"/>
    </row>
    <row r="23" spans="2:26" s="144" customFormat="1">
      <c r="B23" s="145">
        <v>12</v>
      </c>
      <c r="C23" s="146" t="str">
        <f t="shared" si="0"/>
        <v>Angaben gelten für alle Netzgebiete</v>
      </c>
      <c r="D23" s="63" t="s">
        <v>248</v>
      </c>
      <c r="E23" s="166" t="s">
        <v>676</v>
      </c>
      <c r="F23" s="308" t="str">
        <f>VLOOKUP($E23,'BDEW-Standard'!$B$3:$M$94,F$9,0)</f>
        <v>MK3</v>
      </c>
      <c r="H23" s="279">
        <f>ROUND(VLOOKUP($E23,'[1]BDEW-Standard'!$B$3:$M$158,H$9,0),7)</f>
        <v>2.7882424000000001</v>
      </c>
      <c r="I23" s="279">
        <f>ROUND(VLOOKUP($E23,'[1]BDEW-Standard'!$B$3:$M$158,I$9,0),7)</f>
        <v>-34.880612999999997</v>
      </c>
      <c r="J23" s="279">
        <f>ROUND(VLOOKUP($E23,'[1]BDEW-Standard'!$B$3:$M$158,J$9,0),7)</f>
        <v>6.5951899000000003</v>
      </c>
      <c r="K23" s="279">
        <f>ROUND(VLOOKUP($E23,'[1]BDEW-Standard'!$B$3:$M$158,K$9,0),7)</f>
        <v>5.4032900000000002E-2</v>
      </c>
      <c r="L23" s="280">
        <f>ROUND(VLOOKUP($E23,'[1]BDEW-Standard'!$B$3:$M$158,L$9,0),1)</f>
        <v>40</v>
      </c>
      <c r="M23" s="279">
        <f>ROUND(VLOOKUP($E23,'[1]BDEW-Standard'!$B$3:$M$158,M$9,0),7)</f>
        <v>0</v>
      </c>
      <c r="N23" s="279">
        <f>ROUND(VLOOKUP($E23,'[1]BDEW-Standard'!$B$3:$M$158,N$9,0),7)</f>
        <v>0</v>
      </c>
      <c r="O23" s="279">
        <f>ROUND(VLOOKUP($E23,'[1]BDEW-Standard'!$B$3:$M$158,O$9,0),7)</f>
        <v>0</v>
      </c>
      <c r="P23" s="279">
        <f>ROUND(VLOOKUP($E23,'[1]BDEW-Standard'!$B$3:$M$158,P$9,0),7)</f>
        <v>0</v>
      </c>
      <c r="Q23" s="281">
        <f t="shared" si="1"/>
        <v>1.0622306107520199</v>
      </c>
      <c r="R23" s="282">
        <f>ROUND(VLOOKUP(MID($E23,4,3),'Wochentag F(WT)'!$B$7:$J$22,R$9,0),4)</f>
        <v>1.0699000000000001</v>
      </c>
      <c r="S23" s="282">
        <f>ROUND(VLOOKUP(MID($E23,4,3),'Wochentag F(WT)'!$B$7:$J$22,S$9,0),4)</f>
        <v>1.0365</v>
      </c>
      <c r="T23" s="282">
        <f>ROUND(VLOOKUP(MID($E23,4,3),'Wochentag F(WT)'!$B$7:$J$22,T$9,0),4)</f>
        <v>0.99329999999999996</v>
      </c>
      <c r="U23" s="282">
        <f>ROUND(VLOOKUP(MID($E23,4,3),'Wochentag F(WT)'!$B$7:$J$22,U$9,0),4)</f>
        <v>0.99480000000000002</v>
      </c>
      <c r="V23" s="282">
        <f>ROUND(VLOOKUP(MID($E23,4,3),'Wochentag F(WT)'!$B$7:$J$22,V$9,0),4)</f>
        <v>1.0659000000000001</v>
      </c>
      <c r="W23" s="282">
        <f>ROUND(VLOOKUP(MID($E23,4,3),'Wochentag F(WT)'!$B$7:$J$22,W$9,0),4)</f>
        <v>0.93620000000000003</v>
      </c>
      <c r="X23" s="283">
        <f t="shared" si="2"/>
        <v>0.90339999999999954</v>
      </c>
      <c r="Y23" s="304"/>
      <c r="Z23" s="213"/>
    </row>
    <row r="24" spans="2:26" s="144" customFormat="1">
      <c r="B24" s="145">
        <v>13</v>
      </c>
      <c r="C24" s="146" t="str">
        <f t="shared" si="0"/>
        <v>Angaben gelten für alle Netzgebiete</v>
      </c>
      <c r="D24" s="63" t="s">
        <v>248</v>
      </c>
      <c r="E24" s="166" t="s">
        <v>677</v>
      </c>
      <c r="F24" s="308" t="str">
        <f>VLOOKUP($E24,'BDEW-Standard'!$B$3:$M$94,F$9,0)</f>
        <v>PD3</v>
      </c>
      <c r="H24" s="279">
        <f>ROUND(VLOOKUP($E24,'[1]BDEW-Standard'!$B$3:$M$158,H$9,0),7)</f>
        <v>3.2</v>
      </c>
      <c r="I24" s="279">
        <f>ROUND(VLOOKUP($E24,'[1]BDEW-Standard'!$B$3:$M$158,I$9,0),7)</f>
        <v>-35.799999999999997</v>
      </c>
      <c r="J24" s="279">
        <f>ROUND(VLOOKUP($E24,'[1]BDEW-Standard'!$B$3:$M$158,J$9,0),7)</f>
        <v>8.4</v>
      </c>
      <c r="K24" s="279">
        <f>ROUND(VLOOKUP($E24,'[1]BDEW-Standard'!$B$3:$M$158,K$9,0),7)</f>
        <v>9.3848600000000004E-2</v>
      </c>
      <c r="L24" s="280">
        <f>ROUND(VLOOKUP($E24,'[1]BDEW-Standard'!$B$3:$M$158,L$9,0),1)</f>
        <v>40</v>
      </c>
      <c r="M24" s="279">
        <f>ROUND(VLOOKUP($E24,'[1]BDEW-Standard'!$B$3:$M$158,M$9,0),7)</f>
        <v>0</v>
      </c>
      <c r="N24" s="279">
        <f>ROUND(VLOOKUP($E24,'[1]BDEW-Standard'!$B$3:$M$158,N$9,0),7)</f>
        <v>0</v>
      </c>
      <c r="O24" s="279">
        <f>ROUND(VLOOKUP($E24,'[1]BDEW-Standard'!$B$3:$M$158,O$9,0),7)</f>
        <v>0</v>
      </c>
      <c r="P24" s="279">
        <f>ROUND(VLOOKUP($E24,'[1]BDEW-Standard'!$B$3:$M$158,P$9,0),7)</f>
        <v>0</v>
      </c>
      <c r="Q24" s="281">
        <f t="shared" si="1"/>
        <v>0.99106250024889242</v>
      </c>
      <c r="R24" s="282">
        <f>ROUND(VLOOKUP(MID($E24,4,3),'Wochentag F(WT)'!$B$7:$J$22,R$9,0),4)</f>
        <v>1.0214000000000001</v>
      </c>
      <c r="S24" s="282">
        <f>ROUND(VLOOKUP(MID($E24,4,3),'Wochentag F(WT)'!$B$7:$J$22,S$9,0),4)</f>
        <v>1.0866</v>
      </c>
      <c r="T24" s="282">
        <f>ROUND(VLOOKUP(MID($E24,4,3),'Wochentag F(WT)'!$B$7:$J$22,T$9,0),4)</f>
        <v>1.0720000000000001</v>
      </c>
      <c r="U24" s="282">
        <f>ROUND(VLOOKUP(MID($E24,4,3),'Wochentag F(WT)'!$B$7:$J$22,U$9,0),4)</f>
        <v>1.0557000000000001</v>
      </c>
      <c r="V24" s="282">
        <f>ROUND(VLOOKUP(MID($E24,4,3),'Wochentag F(WT)'!$B$7:$J$22,V$9,0),4)</f>
        <v>1.0117</v>
      </c>
      <c r="W24" s="282">
        <f>ROUND(VLOOKUP(MID($E24,4,3),'Wochentag F(WT)'!$B$7:$J$22,W$9,0),4)</f>
        <v>0.90010000000000001</v>
      </c>
      <c r="X24" s="283">
        <f t="shared" si="2"/>
        <v>0.85249999999999915</v>
      </c>
      <c r="Y24" s="304"/>
      <c r="Z24" s="213"/>
    </row>
    <row r="25" spans="2:26" s="144" customFormat="1">
      <c r="B25" s="145">
        <v>14</v>
      </c>
      <c r="C25" s="146" t="str">
        <f t="shared" si="0"/>
        <v>Angaben gelten für alle Netzgebiete</v>
      </c>
      <c r="D25" s="63" t="s">
        <v>248</v>
      </c>
      <c r="E25" s="166" t="s">
        <v>678</v>
      </c>
      <c r="F25" s="308" t="str">
        <f>VLOOKUP($E25,'BDEW-Standard'!$B$3:$M$94,F$9,0)</f>
        <v>WA3</v>
      </c>
      <c r="H25" s="279">
        <f>ROUND(VLOOKUP($E25,'[1]BDEW-Standard'!$B$3:$M$158,H$9,0),7)</f>
        <v>0.76572899999999999</v>
      </c>
      <c r="I25" s="279">
        <f>ROUND(VLOOKUP($E25,'[1]BDEW-Standard'!$B$3:$M$158,I$9,0),7)</f>
        <v>-36.023791199999998</v>
      </c>
      <c r="J25" s="279">
        <f>ROUND(VLOOKUP($E25,'[1]BDEW-Standard'!$B$3:$M$158,J$9,0),7)</f>
        <v>4.8662747</v>
      </c>
      <c r="K25" s="279">
        <f>ROUND(VLOOKUP($E25,'[1]BDEW-Standard'!$B$3:$M$158,K$9,0),7)</f>
        <v>0.80494250000000001</v>
      </c>
      <c r="L25" s="280">
        <f>ROUND(VLOOKUP($E25,'[1]BDEW-Standard'!$B$3:$M$158,L$9,0),1)</f>
        <v>40</v>
      </c>
      <c r="M25" s="279">
        <f>ROUND(VLOOKUP($E25,'[1]BDEW-Standard'!$B$3:$M$158,M$9,0),7)</f>
        <v>0</v>
      </c>
      <c r="N25" s="279">
        <f>ROUND(VLOOKUP($E25,'[1]BDEW-Standard'!$B$3:$M$158,N$9,0),7)</f>
        <v>0</v>
      </c>
      <c r="O25" s="279">
        <f>ROUND(VLOOKUP($E25,'[1]BDEW-Standard'!$B$3:$M$158,O$9,0),7)</f>
        <v>0</v>
      </c>
      <c r="P25" s="279">
        <f>ROUND(VLOOKUP($E25,'[1]BDEW-Standard'!$B$3:$M$158,P$9,0),7)</f>
        <v>0</v>
      </c>
      <c r="Q25" s="281">
        <f t="shared" si="1"/>
        <v>1.0804258319686442</v>
      </c>
      <c r="R25" s="282">
        <f>ROUND(VLOOKUP(MID($E25,4,3),'Wochentag F(WT)'!$B$7:$J$22,R$9,0),4)</f>
        <v>1.2457</v>
      </c>
      <c r="S25" s="282">
        <f>ROUND(VLOOKUP(MID($E25,4,3),'Wochentag F(WT)'!$B$7:$J$22,S$9,0),4)</f>
        <v>1.2615000000000001</v>
      </c>
      <c r="T25" s="282">
        <f>ROUND(VLOOKUP(MID($E25,4,3),'Wochentag F(WT)'!$B$7:$J$22,T$9,0),4)</f>
        <v>1.2706999999999999</v>
      </c>
      <c r="U25" s="282">
        <f>ROUND(VLOOKUP(MID($E25,4,3),'Wochentag F(WT)'!$B$7:$J$22,U$9,0),4)</f>
        <v>1.2430000000000001</v>
      </c>
      <c r="V25" s="282">
        <f>ROUND(VLOOKUP(MID($E25,4,3),'Wochentag F(WT)'!$B$7:$J$22,V$9,0),4)</f>
        <v>1.1275999999999999</v>
      </c>
      <c r="W25" s="282">
        <f>ROUND(VLOOKUP(MID($E25,4,3),'Wochentag F(WT)'!$B$7:$J$22,W$9,0),4)</f>
        <v>0.38769999999999999</v>
      </c>
      <c r="X25" s="283">
        <f t="shared" si="2"/>
        <v>0.46379999999999999</v>
      </c>
      <c r="Y25" s="304"/>
      <c r="Z25" s="213"/>
    </row>
    <row r="26" spans="2:26" s="144" customFormat="1">
      <c r="B26" s="145">
        <v>15</v>
      </c>
      <c r="C26" s="146" t="str">
        <f t="shared" si="0"/>
        <v>Angaben gelten für alle Netzgebiete</v>
      </c>
      <c r="D26" s="63" t="s">
        <v>248</v>
      </c>
      <c r="E26" s="166" t="s">
        <v>4</v>
      </c>
      <c r="F26" s="308" t="str">
        <f>VLOOKUP($E26,'BDEW-Standard'!$B$3:$M$94,F$9,0)</f>
        <v>HK3</v>
      </c>
      <c r="H26" s="279">
        <f>ROUND(VLOOKUP($E26,'[1]BDEW-Standard'!$B$3:$M$158,H$9,0),7)</f>
        <v>0.40409319999999999</v>
      </c>
      <c r="I26" s="279">
        <f>ROUND(VLOOKUP($E26,'[1]BDEW-Standard'!$B$3:$M$158,I$9,0),7)</f>
        <v>-24.439296800000001</v>
      </c>
      <c r="J26" s="279">
        <f>ROUND(VLOOKUP($E26,'[1]BDEW-Standard'!$B$3:$M$158,J$9,0),7)</f>
        <v>6.5718174999999999</v>
      </c>
      <c r="K26" s="279">
        <f>ROUND(VLOOKUP($E26,'[1]BDEW-Standard'!$B$3:$M$158,K$9,0),7)</f>
        <v>0.71077100000000004</v>
      </c>
      <c r="L26" s="280">
        <f>ROUND(VLOOKUP($E26,'[1]BDEW-Standard'!$B$3:$M$158,L$9,0),1)</f>
        <v>40</v>
      </c>
      <c r="M26" s="279">
        <f>ROUND(VLOOKUP($E26,'[1]BDEW-Standard'!$B$3:$M$158,M$9,0),7)</f>
        <v>0</v>
      </c>
      <c r="N26" s="279">
        <f>ROUND(VLOOKUP($E26,'[1]BDEW-Standard'!$B$3:$M$158,N$9,0),7)</f>
        <v>0</v>
      </c>
      <c r="O26" s="279">
        <f>ROUND(VLOOKUP($E26,'[1]BDEW-Standard'!$B$3:$M$158,O$9,0),7)</f>
        <v>0</v>
      </c>
      <c r="P26" s="279">
        <f>ROUND(VLOOKUP($E26,'[1]BDEW-Standard'!$B$3:$M$158,P$9,0),7)</f>
        <v>0</v>
      </c>
      <c r="Q26" s="281">
        <f t="shared" si="1"/>
        <v>1.0561214000512988</v>
      </c>
      <c r="R26" s="282">
        <f>ROUND(VLOOKUP(MID($E26,4,3),'Wochentag F(WT)'!$B$7:$J$22,R$9,0),4)</f>
        <v>1</v>
      </c>
      <c r="S26" s="282">
        <f>ROUND(VLOOKUP(MID($E26,4,3),'Wochentag F(WT)'!$B$7:$J$22,S$9,0),4)</f>
        <v>1</v>
      </c>
      <c r="T26" s="282">
        <f>ROUND(VLOOKUP(MID($E26,4,3),'Wochentag F(WT)'!$B$7:$J$22,T$9,0),4)</f>
        <v>1</v>
      </c>
      <c r="U26" s="282">
        <f>ROUND(VLOOKUP(MID($E26,4,3),'Wochentag F(WT)'!$B$7:$J$22,U$9,0),4)</f>
        <v>1</v>
      </c>
      <c r="V26" s="282">
        <f>ROUND(VLOOKUP(MID($E26,4,3),'Wochentag F(WT)'!$B$7:$J$22,V$9,0),4)</f>
        <v>1</v>
      </c>
      <c r="W26" s="282">
        <f>ROUND(VLOOKUP(MID($E26,4,3),'Wochentag F(WT)'!$B$7:$J$22,W$9,0),4)</f>
        <v>1</v>
      </c>
      <c r="X26" s="283">
        <f t="shared" si="2"/>
        <v>1</v>
      </c>
      <c r="Y26" s="304"/>
      <c r="Z26" s="213"/>
    </row>
    <row r="27" spans="2:26" s="144" customFormat="1">
      <c r="B27" s="145">
        <v>16</v>
      </c>
      <c r="C27" s="146" t="str">
        <f t="shared" si="0"/>
        <v>Angaben gelten für alle Netzgebiete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Angaben gelten für alle Netzgebiete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Angaben gelten für alle Netzgebiete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Angaben gelten für alle Netzgebiete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Angaben gelten für alle Netzgebiete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Angaben gelten für alle Netzgebiete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Angaben gelten für alle Netzgebiete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Angaben gelten für alle Netzgebiete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Angaben gelten für alle Netzgebiete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Angaben gelten für alle Netzgebiete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Angaben gelten für alle Netzgebiete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Angaben gelten für alle Netzgebiete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Angaben gelten für alle Netzgebiete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Angaben gelten für alle Netzgebiete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Angaben gelten für alle Netzgebiete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344</v>
      </c>
      <c r="B1" s="217">
        <v>42173</v>
      </c>
      <c r="D1" s="132" t="s">
        <v>451</v>
      </c>
      <c r="F1" s="218" t="s">
        <v>545</v>
      </c>
      <c r="N1" s="219"/>
    </row>
    <row r="2" spans="1:14" ht="25.5">
      <c r="A2" s="220" t="s">
        <v>268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314</v>
      </c>
      <c r="D95" s="236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319</v>
      </c>
      <c r="D96" s="236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324</v>
      </c>
      <c r="D97" s="236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329</v>
      </c>
      <c r="D98" s="236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282</v>
      </c>
      <c r="D99" s="236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286</v>
      </c>
      <c r="D100" s="236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290</v>
      </c>
      <c r="D101" s="236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294</v>
      </c>
      <c r="D102" s="236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298</v>
      </c>
      <c r="D103" s="236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302</v>
      </c>
      <c r="D104" s="236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306</v>
      </c>
      <c r="D105" s="236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310</v>
      </c>
      <c r="D106" s="236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315</v>
      </c>
      <c r="D107" s="236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320</v>
      </c>
      <c r="D108" s="236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325</v>
      </c>
      <c r="D109" s="236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330</v>
      </c>
      <c r="D110" s="236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270</v>
      </c>
      <c r="D111" s="236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271</v>
      </c>
      <c r="D112" s="236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272</v>
      </c>
      <c r="D113" s="236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273</v>
      </c>
      <c r="D114" s="236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283</v>
      </c>
      <c r="D115" s="236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287</v>
      </c>
      <c r="D116" s="236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291</v>
      </c>
      <c r="D117" s="236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295</v>
      </c>
      <c r="D118" s="236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274</v>
      </c>
      <c r="D119" s="236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276</v>
      </c>
      <c r="D120" s="236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278</v>
      </c>
      <c r="D121" s="236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280</v>
      </c>
      <c r="D122" s="236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316</v>
      </c>
      <c r="D123" s="236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321</v>
      </c>
      <c r="D124" s="236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326</v>
      </c>
      <c r="D125" s="236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331</v>
      </c>
      <c r="D126" s="236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284</v>
      </c>
      <c r="D127" s="236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288</v>
      </c>
      <c r="D128" s="236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292</v>
      </c>
      <c r="D129" s="236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296</v>
      </c>
      <c r="D130" s="236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285</v>
      </c>
      <c r="D131" s="236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289</v>
      </c>
      <c r="D132" s="236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293</v>
      </c>
      <c r="D133" s="236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297</v>
      </c>
      <c r="D134" s="236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299</v>
      </c>
      <c r="D135" s="236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303</v>
      </c>
      <c r="D136" s="236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307</v>
      </c>
      <c r="D137" s="236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311</v>
      </c>
      <c r="D138" s="236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300</v>
      </c>
      <c r="D139" s="236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304</v>
      </c>
      <c r="D140" s="236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308</v>
      </c>
      <c r="D141" s="236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312</v>
      </c>
      <c r="D142" s="236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275</v>
      </c>
      <c r="D143" s="236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277</v>
      </c>
      <c r="D144" s="236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279</v>
      </c>
      <c r="D145" s="236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281</v>
      </c>
      <c r="D146" s="236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301</v>
      </c>
      <c r="D147" s="236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305</v>
      </c>
      <c r="D148" s="236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309</v>
      </c>
      <c r="D149" s="236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313</v>
      </c>
      <c r="D150" s="236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317</v>
      </c>
      <c r="D151" s="236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322</v>
      </c>
      <c r="D152" s="236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327</v>
      </c>
      <c r="D153" s="236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332</v>
      </c>
      <c r="D154" s="236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318</v>
      </c>
      <c r="D155" s="236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323</v>
      </c>
      <c r="D156" s="236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328</v>
      </c>
      <c r="D157" s="236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333</v>
      </c>
      <c r="D158" s="236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tabSelected="1" zoomScale="80" zoomScaleNormal="80" workbookViewId="0">
      <selection activeCell="M11" sqref="M11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443</v>
      </c>
    </row>
    <row r="3" spans="2:30" ht="15" customHeight="1">
      <c r="B3" s="85"/>
    </row>
    <row r="4" spans="2:30" ht="15" customHeight="1">
      <c r="B4" s="86" t="s">
        <v>442</v>
      </c>
      <c r="C4" s="64" t="str">
        <f>Netzbetreiber!$D$9</f>
        <v>Stadtwerke Lindau</v>
      </c>
      <c r="D4" s="77"/>
      <c r="G4" s="77"/>
      <c r="I4" s="77"/>
      <c r="J4" s="78"/>
      <c r="M4" s="87" t="s">
        <v>539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441</v>
      </c>
      <c r="C5" s="65" t="str">
        <f>Netzbetreiber!D28</f>
        <v>Angaben gelten für alle Netzgebiete</v>
      </c>
      <c r="D5" s="37"/>
      <c r="E5" s="77"/>
      <c r="F5" s="77"/>
      <c r="G5" s="77"/>
      <c r="I5" s="77"/>
      <c r="J5" s="77"/>
      <c r="K5" s="77"/>
      <c r="L5" s="77"/>
      <c r="M5" s="89" t="s">
        <v>507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439</v>
      </c>
      <c r="C6" s="64" t="str">
        <f>Netzbetreiber!$D$11</f>
        <v>9870006400004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45200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5" t="s">
        <v>455</v>
      </c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7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93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>
      <c r="B10" s="360" t="s">
        <v>583</v>
      </c>
      <c r="C10" s="361"/>
      <c r="D10" s="95">
        <v>2</v>
      </c>
      <c r="E10" s="96" t="str">
        <f>IF(ISERROR(HLOOKUP(E$11,$M$9:$AD$35,$D10,0)),"",HLOOKUP(E$11,$M$9:$AD$35,$D10,0))</f>
        <v/>
      </c>
      <c r="F10" s="358" t="s">
        <v>395</v>
      </c>
      <c r="G10" s="358"/>
      <c r="H10" s="358"/>
      <c r="I10" s="358"/>
      <c r="J10" s="358"/>
      <c r="K10" s="358"/>
      <c r="L10" s="359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100" t="s">
        <v>471</v>
      </c>
      <c r="T10" s="100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.75" thickBot="1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0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1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396</v>
      </c>
      <c r="C12" s="111"/>
      <c r="D12" s="112">
        <v>4</v>
      </c>
      <c r="E12" s="315">
        <f>MIN(SUMPRODUCT($M$11:$AD$11,M12:AD12),1)</f>
        <v>1</v>
      </c>
      <c r="F12" s="312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397</v>
      </c>
      <c r="C13" s="118"/>
      <c r="D13" s="112">
        <v>5</v>
      </c>
      <c r="E13" s="316">
        <f t="shared" ref="E13:E35" si="0">MIN(SUMPRODUCT($M$11:$AD$11,M13:AD13),1)</f>
        <v>1</v>
      </c>
      <c r="F13" s="313" t="s">
        <v>392</v>
      </c>
      <c r="G13" s="81" t="s">
        <v>392</v>
      </c>
      <c r="H13" s="81" t="s">
        <v>392</v>
      </c>
      <c r="I13" s="81" t="s">
        <v>392</v>
      </c>
      <c r="J13" s="81" t="s">
        <v>392</v>
      </c>
      <c r="K13" s="81" t="s">
        <v>392</v>
      </c>
      <c r="L13" s="82" t="s">
        <v>392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398</v>
      </c>
      <c r="C14" s="118"/>
      <c r="D14" s="112">
        <v>6</v>
      </c>
      <c r="E14" s="316">
        <f t="shared" si="0"/>
        <v>0</v>
      </c>
      <c r="F14" s="313" t="s">
        <v>392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400</v>
      </c>
      <c r="C15" s="118"/>
      <c r="D15" s="112">
        <v>7</v>
      </c>
      <c r="E15" s="316">
        <f t="shared" si="0"/>
        <v>0</v>
      </c>
      <c r="F15" s="313" t="s">
        <v>399</v>
      </c>
      <c r="G15" s="81" t="s">
        <v>391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412</v>
      </c>
      <c r="C16" s="118"/>
      <c r="D16" s="112">
        <v>8</v>
      </c>
      <c r="E16" s="316">
        <f t="shared" si="0"/>
        <v>1</v>
      </c>
      <c r="F16" s="313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413</v>
      </c>
      <c r="C17" s="118"/>
      <c r="D17" s="112">
        <v>9</v>
      </c>
      <c r="E17" s="316">
        <f t="shared" si="0"/>
        <v>1</v>
      </c>
      <c r="F17" s="313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414</v>
      </c>
      <c r="C18" s="118"/>
      <c r="D18" s="112">
        <v>10</v>
      </c>
      <c r="E18" s="316">
        <f t="shared" si="0"/>
        <v>1</v>
      </c>
      <c r="F18" s="313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40" t="s">
        <v>651</v>
      </c>
      <c r="C19" s="341"/>
      <c r="D19" s="112"/>
      <c r="E19" s="316">
        <v>1</v>
      </c>
      <c r="F19" s="313" t="s">
        <v>392</v>
      </c>
      <c r="G19" s="81" t="s">
        <v>392</v>
      </c>
      <c r="H19" s="81" t="s">
        <v>392</v>
      </c>
      <c r="I19" s="81" t="s">
        <v>392</v>
      </c>
      <c r="J19" s="81" t="s">
        <v>392</v>
      </c>
      <c r="K19" s="81" t="s">
        <v>392</v>
      </c>
      <c r="L19" s="82" t="s">
        <v>392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401</v>
      </c>
      <c r="C20" s="118"/>
      <c r="D20" s="112">
        <v>11</v>
      </c>
      <c r="E20" s="316">
        <f t="shared" si="0"/>
        <v>1</v>
      </c>
      <c r="F20" s="313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649</v>
      </c>
      <c r="C21" s="118"/>
      <c r="D21" s="112">
        <v>12</v>
      </c>
      <c r="E21" s="316">
        <f t="shared" si="0"/>
        <v>1</v>
      </c>
      <c r="F21" s="313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415</v>
      </c>
      <c r="C22" s="118"/>
      <c r="D22" s="112">
        <v>13</v>
      </c>
      <c r="E22" s="316">
        <f t="shared" si="0"/>
        <v>1</v>
      </c>
      <c r="F22" s="313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416</v>
      </c>
      <c r="C23" s="118"/>
      <c r="D23" s="112">
        <v>14</v>
      </c>
      <c r="E23" s="316">
        <f t="shared" si="0"/>
        <v>1</v>
      </c>
      <c r="F23" s="313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417</v>
      </c>
      <c r="C24" s="118"/>
      <c r="D24" s="112">
        <v>15</v>
      </c>
      <c r="E24" s="316">
        <f t="shared" si="0"/>
        <v>1</v>
      </c>
      <c r="F24" s="313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402</v>
      </c>
      <c r="C25" s="118"/>
      <c r="D25" s="112">
        <v>16</v>
      </c>
      <c r="E25" s="316">
        <f t="shared" si="0"/>
        <v>0</v>
      </c>
      <c r="F25" s="313" t="s">
        <v>392</v>
      </c>
      <c r="G25" s="81" t="s">
        <v>392</v>
      </c>
      <c r="H25" s="81" t="s">
        <v>392</v>
      </c>
      <c r="I25" s="81" t="s">
        <v>392</v>
      </c>
      <c r="J25" s="81" t="s">
        <v>392</v>
      </c>
      <c r="K25" s="81" t="s">
        <v>392</v>
      </c>
      <c r="L25" s="82" t="s">
        <v>392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403</v>
      </c>
      <c r="C26" s="118"/>
      <c r="D26" s="112">
        <v>17</v>
      </c>
      <c r="E26" s="316">
        <f t="shared" si="0"/>
        <v>1</v>
      </c>
      <c r="F26" s="313" t="s">
        <v>392</v>
      </c>
      <c r="G26" s="81" t="s">
        <v>392</v>
      </c>
      <c r="H26" s="81" t="s">
        <v>392</v>
      </c>
      <c r="I26" s="81" t="s">
        <v>392</v>
      </c>
      <c r="J26" s="81" t="s">
        <v>392</v>
      </c>
      <c r="K26" s="81" t="s">
        <v>392</v>
      </c>
      <c r="L26" s="82" t="s">
        <v>392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40" t="s">
        <v>650</v>
      </c>
      <c r="C27" s="341"/>
      <c r="D27" s="112"/>
      <c r="E27" s="316">
        <v>1</v>
      </c>
      <c r="F27" s="313" t="s">
        <v>392</v>
      </c>
      <c r="G27" s="81" t="s">
        <v>392</v>
      </c>
      <c r="H27" s="81" t="s">
        <v>392</v>
      </c>
      <c r="I27" s="81" t="s">
        <v>392</v>
      </c>
      <c r="J27" s="81" t="s">
        <v>392</v>
      </c>
      <c r="K27" s="81" t="s">
        <v>392</v>
      </c>
      <c r="L27" s="82" t="s">
        <v>392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404</v>
      </c>
      <c r="C28" s="118"/>
      <c r="D28" s="112">
        <v>18</v>
      </c>
      <c r="E28" s="316">
        <f t="shared" si="0"/>
        <v>1</v>
      </c>
      <c r="F28" s="313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5">
      <c r="B29" s="340" t="s">
        <v>405</v>
      </c>
      <c r="C29" s="341"/>
      <c r="D29" s="342">
        <v>19</v>
      </c>
      <c r="E29" s="343">
        <v>1</v>
      </c>
      <c r="F29" s="313" t="s">
        <v>392</v>
      </c>
      <c r="G29" s="313" t="s">
        <v>392</v>
      </c>
      <c r="H29" s="313" t="s">
        <v>392</v>
      </c>
      <c r="I29" s="313" t="s">
        <v>392</v>
      </c>
      <c r="J29" s="313" t="s">
        <v>392</v>
      </c>
      <c r="K29" s="313" t="s">
        <v>392</v>
      </c>
      <c r="L29" s="313" t="s">
        <v>392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5">
      <c r="B30" s="117" t="s">
        <v>406</v>
      </c>
      <c r="C30" s="118"/>
      <c r="D30" s="112">
        <v>20</v>
      </c>
      <c r="E30" s="316">
        <f t="shared" si="0"/>
        <v>1</v>
      </c>
      <c r="F30" s="313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407</v>
      </c>
      <c r="C31" s="118"/>
      <c r="D31" s="112">
        <v>21</v>
      </c>
      <c r="E31" s="316">
        <f t="shared" si="0"/>
        <v>0</v>
      </c>
      <c r="F31" s="313" t="s">
        <v>399</v>
      </c>
      <c r="G31" s="81" t="s">
        <v>399</v>
      </c>
      <c r="H31" s="81" t="s">
        <v>392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408</v>
      </c>
      <c r="C32" s="118"/>
      <c r="D32" s="112">
        <v>22</v>
      </c>
      <c r="E32" s="316">
        <f t="shared" si="0"/>
        <v>0</v>
      </c>
      <c r="F32" s="313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409</v>
      </c>
      <c r="C33" s="118"/>
      <c r="D33" s="112">
        <v>23</v>
      </c>
      <c r="E33" s="316">
        <f t="shared" si="0"/>
        <v>1</v>
      </c>
      <c r="F33" s="313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410</v>
      </c>
      <c r="C34" s="118"/>
      <c r="D34" s="112">
        <v>24</v>
      </c>
      <c r="E34" s="316">
        <f t="shared" si="0"/>
        <v>1</v>
      </c>
      <c r="F34" s="313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411</v>
      </c>
      <c r="C35" s="124"/>
      <c r="D35" s="125">
        <v>25</v>
      </c>
      <c r="E35" s="317">
        <f t="shared" si="0"/>
        <v>0</v>
      </c>
      <c r="F35" s="314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452</v>
      </c>
      <c r="B1" s="129"/>
      <c r="D1" s="218" t="s">
        <v>545</v>
      </c>
    </row>
    <row r="2" spans="1:16">
      <c r="A2" s="238"/>
      <c r="B2" s="237" t="s">
        <v>453</v>
      </c>
    </row>
    <row r="3" spans="1:16" ht="20.100000000000001" customHeight="1">
      <c r="A3" s="362" t="s">
        <v>249</v>
      </c>
      <c r="B3" s="239" t="s">
        <v>86</v>
      </c>
      <c r="C3" s="240"/>
      <c r="D3" s="364" t="s">
        <v>454</v>
      </c>
      <c r="E3" s="365"/>
      <c r="F3" s="365"/>
      <c r="G3" s="365"/>
      <c r="H3" s="365"/>
      <c r="I3" s="365"/>
      <c r="J3" s="366"/>
      <c r="K3" s="241"/>
      <c r="L3" s="241"/>
      <c r="M3" s="241"/>
      <c r="N3" s="241"/>
      <c r="O3" s="242"/>
      <c r="P3" s="241"/>
    </row>
    <row r="4" spans="1:16" ht="20.100000000000001" customHeight="1">
      <c r="A4" s="363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365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365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b9f00-f4e5-4488-840e-6084e0f1107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Hauff, Alexander</cp:lastModifiedBy>
  <cp:lastPrinted>2015-03-20T22:59:10Z</cp:lastPrinted>
  <dcterms:created xsi:type="dcterms:W3CDTF">2015-01-15T05:25:41Z</dcterms:created>
  <dcterms:modified xsi:type="dcterms:W3CDTF">2023-08-29T13:45:59Z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